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omments3.xml" ContentType="application/vnd.openxmlformats-officedocument.spreadsheetml.comment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vmlDrawing1.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workbookPassword="D3E0" lockStructure="1" lockWindows="0"/>
  <bookViews>
    <workbookView showHorizontalScroll="true" showVerticalScroll="true" showSheetTabs="true" xWindow="0" yWindow="0" windowWidth="16384" windowHeight="8192" tabRatio="500" firstSheet="0" activeTab="0"/>
  </bookViews>
  <sheets>
    <sheet name="Cover" sheetId="1" state="visible" r:id="rId3"/>
    <sheet name="Start Here" sheetId="2" state="visible" r:id="rId4"/>
    <sheet name="Assessment" sheetId="3" state="visible" r:id="rId5"/>
    <sheet name="Action Plan" sheetId="4" state="visible" r:id="rId6"/>
    <sheet name="Dashboard" sheetId="5" state="visible" r:id="rId7"/>
  </sheets>
  <definedNames>
    <definedName function="false" hidden="true" localSheetId="3" name="_xlnm._FilterDatabase" vbProcedure="false">'Action Plan'!$A$4:$M$52</definedName>
  </definedName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Digital Tactics — scoring guidance</author>
  </authors>
  <commentList>
    <comment ref="B6" authorId="0">
      <text>
        <r>
          <rPr>
            <sz val="10"/>
            <rFont val="Arial"/>
            <family val="2"/>
          </rPr>
          <t xml:space="preserve">ASD test methodology (ML1-PA-01):
Review the method of automated asset discovery being used to identify assets such as workstations, servers and network devices.
Request evidence of previous vulnerability scans and review the date/time stamp and scope.</t>
        </r>
      </text>
    </comment>
    <comment ref="B7" authorId="0">
      <text>
        <r>
          <rPr>
            <sz val="10"/>
            <rFont val="Arial"/>
            <family val="2"/>
          </rPr>
          <t xml:space="preserve">ASD test methodology (ML1-PA-02):
Request evidence of when the vulnerability database was last updated and compare to vulnerability scan history to determine whether updates occurred within 24 hours of vulnerability scans taking place.</t>
        </r>
      </text>
    </comment>
    <comment ref="B8" authorId="0">
      <text>
        <r>
          <rPr>
            <sz val="10"/>
            <rFont val="Arial"/>
            <family val="2"/>
          </rPr>
          <t xml:space="preserve">ASD test methodology (ML1-PA-03):
Observe a vulnerability scan, or request evidence of previous vulnerability scans, and note the date/time stamp and scope. Check whether the list of scanned online services match the list of online services that are known to be used.</t>
        </r>
      </text>
    </comment>
    <comment ref="B9" authorId="0">
      <text>
        <r>
          <rPr>
            <sz val="10"/>
            <rFont val="Arial"/>
            <family val="2"/>
          </rPr>
          <t xml:space="preserve">ASD test methodology (ML1-PA-04):
Observe a vulnerability scan, or request evidence of previous vulnerability scans, and note the date/time stamp and scope. Check whether the list of scanned applications includes the list of applications that should have been scanned.</t>
        </r>
      </text>
    </comment>
    <comment ref="B10" authorId="0">
      <text>
        <r>
          <rPr>
            <sz val="10"/>
            <rFont val="Arial"/>
            <family val="2"/>
          </rPr>
          <t xml:space="preserve">ASD test methodology (ML1-PA-05):
Use a vulnerability scanner to identify online services within the environment and check that they have been patched against a critical vulnerability or known working exploit. Determine the date the patch was installed and compare to when the patch was made available. Check that the gap between is not greater than 48 hours.</t>
        </r>
      </text>
    </comment>
    <comment ref="B11" authorId="0">
      <text>
        <r>
          <rPr>
            <sz val="10"/>
            <rFont val="Arial"/>
            <family val="2"/>
          </rPr>
          <t xml:space="preserve">ASD test methodology (ML1-PA-06):
Use a vulnerability scanner to identify online services within the environment and check that they have been patched against a non-critical vulnerability that has no known working exploits. Determine the date the patch was installed and compare to when the patch was made available. Check that the gap between is not greater than two weeks.</t>
        </r>
      </text>
    </comment>
    <comment ref="B12" authorId="0">
      <text>
        <r>
          <rPr>
            <sz val="10"/>
            <rFont val="Arial"/>
            <family val="2"/>
          </rPr>
          <t xml:space="preserve">ASD test methodology (ML1-PA-07):
Use a vulnerability scanner to identify the listed applications within the environment. Check the date applications were updated and compare to the dates patches were released. Check that the gap between is not greater than two weeks.</t>
        </r>
      </text>
    </comment>
    <comment ref="B13" authorId="0">
      <text>
        <r>
          <rPr>
            <sz val="10"/>
            <rFont val="Arial"/>
            <family val="2"/>
          </rPr>
          <t xml:space="preserve">ASD test methodology (ML1-PA-08):
Use a vulnerability scanner to identify online services within the environment and check they are still vendor supported.</t>
        </r>
      </text>
    </comment>
    <comment ref="B14" authorId="0">
      <text>
        <r>
          <rPr>
            <sz val="10"/>
            <rFont val="Arial"/>
            <family val="2"/>
          </rPr>
          <t xml:space="preserve">ASD test methodology (ML1-PA-09):
Use a vulnerability scanner to identify the listed applications within the environment and check they are still vendor supported.</t>
        </r>
      </text>
    </comment>
    <comment ref="B16" authorId="0">
      <text>
        <r>
          <rPr>
            <sz val="10"/>
            <rFont val="Arial"/>
            <family val="2"/>
          </rPr>
          <t xml:space="preserve">ASD test methodology (ML1-PO-01):
Review the method of automated asset discovery being used to identify assets such as workstations, servers and network devices.
Request evidence of previous vulnerability scans and review the date/time stamp and scope.</t>
        </r>
      </text>
    </comment>
    <comment ref="B17" authorId="0">
      <text>
        <r>
          <rPr>
            <sz val="10"/>
            <rFont val="Arial"/>
            <family val="2"/>
          </rPr>
          <t xml:space="preserve">ASD test methodology (ML1-PO-02):
Request evidence of when the vulnerability database was last updated and compare to vulnerability scan history to determine whether updates occurred within 24 hours of vulnerability scans taking place.</t>
        </r>
      </text>
    </comment>
    <comment ref="B18" authorId="0">
      <text>
        <r>
          <rPr>
            <sz val="10"/>
            <rFont val="Arial"/>
            <family val="2"/>
          </rPr>
          <t xml:space="preserve">ASD test methodology (ML1-PO-03):
Observe a vulnerability scan, or request evidence of previous vulnerability scans, and note the date/time stamp and scope. Check whether the list of scanned devices includes the list of devices that should have been scanned.</t>
        </r>
      </text>
    </comment>
    <comment ref="B19" authorId="0">
      <text>
        <r>
          <rPr>
            <sz val="10"/>
            <rFont val="Arial"/>
            <family val="2"/>
          </rPr>
          <t xml:space="preserve">ASD test methodology (ML1-PO-04):
Observe a vulnerability scan, or request evidence of previous vulnerability scans, and note the date/time stamp and scope. Check whether the list of scanned devices includes the list of devices that should have been scanned.</t>
        </r>
      </text>
    </comment>
    <comment ref="B20" authorId="0">
      <text>
        <r>
          <rPr>
            <sz val="10"/>
            <rFont val="Arial"/>
            <family val="2"/>
          </rPr>
          <t xml:space="preserve">ASD test methodology (ML1-PO-05):
Use a vulnerability scanner to check whether operating systems for internet-facing servers and internet-facing network devices have been patched against a critical vulnerability or known working exploit. Determine the date the patch was installed and compare to when the patch was made available. Check that the gap between is not greater than 48 hours.</t>
        </r>
      </text>
    </comment>
    <comment ref="B21" authorId="0">
      <text>
        <r>
          <rPr>
            <sz val="10"/>
            <rFont val="Arial"/>
            <family val="2"/>
          </rPr>
          <t xml:space="preserve">ASD test methodology (ML1-PO-06):
Use a vulnerability scanner to check whether operating systems for internet-facing servers and internet-facing network devices have been patched against a non-critical vulnerability that has no known working exploits. Determine the date the patch was installed and compare to when the patch was made available. Check that the gap between is not greater than two weeks.</t>
        </r>
      </text>
    </comment>
    <comment ref="B22" authorId="0">
      <text>
        <r>
          <rPr>
            <sz val="10"/>
            <rFont val="Arial"/>
            <family val="2"/>
          </rPr>
          <t xml:space="preserve">ASD test methodology (ML1-PO-07):
Use a vulnerability scanner to check whether operating systems for workstations, non-internet-facing servers and non-internet-facing network devices have been patched against a vulnerability. Determine the date the patch was installed and compare to when the patch was made available. Check that the gap between is not greater than one month.</t>
        </r>
      </text>
    </comment>
    <comment ref="B23" authorId="0">
      <text>
        <r>
          <rPr>
            <sz val="10"/>
            <rFont val="Arial"/>
            <family val="2"/>
          </rPr>
          <t xml:space="preserve">ASD test methodology (ML1-PO-08):
Use a vulnerability scanner to identify operating systems within the environment and check they are still vendor supported.</t>
        </r>
      </text>
    </comment>
    <comment ref="B25" authorId="0">
      <text>
        <r>
          <rPr>
            <sz val="10"/>
            <rFont val="Arial"/>
            <family val="2"/>
          </rPr>
          <t xml:space="preserve">ASD test methodology (ML1-MF-01):
Identify the organisation’s use of their own online services to process, store or communicate their sensitive data. Attempt to logon, or observe a user logon, to the online services. Verify that the user is presented with an MFA challenge.</t>
        </r>
      </text>
    </comment>
    <comment ref="B26" authorId="0">
      <text>
        <r>
          <rPr>
            <sz val="10"/>
            <rFont val="Arial"/>
            <family val="2"/>
          </rPr>
          <t xml:space="preserve">ASD test methodology (ML1-MF-02):
Identify the organisation’s use of third-party online services to process, store or communicate their sensitive data. Attempt to logon, or observe a user logon, to the online services. Verify that the user is presented with an MFA challenge.</t>
        </r>
      </text>
    </comment>
    <comment ref="B27" authorId="0">
      <text>
        <r>
          <rPr>
            <sz val="10"/>
            <rFont val="Arial"/>
            <family val="2"/>
          </rPr>
          <t xml:space="preserve">ASD test methodology (ML1-MF-03):
Identify the organisation’s use of third-party online services to process, store or communicate their non-sensitive data. Attempt to logon, or observe a user logon, to the online services. Verify that the user is presented with an MFA challenge. If not, confirm that the online service provider does not offer MFA functionality.</t>
        </r>
      </text>
    </comment>
    <comment ref="B28" authorId="0">
      <text>
        <r>
          <rPr>
            <sz val="10"/>
            <rFont val="Arial"/>
            <family val="2"/>
          </rPr>
          <t xml:space="preserve">ASD test methodology (ML1-MF-04):
Identify the organisation’s use of their own online customer services to process, store or communicate their customers’ sensitive data. Attempt to logon, or observe a user logon, to the online customer services. Verify that the user is presented with an MFA challenge.</t>
        </r>
      </text>
    </comment>
    <comment ref="B29" authorId="0">
      <text>
        <r>
          <rPr>
            <sz val="10"/>
            <rFont val="Arial"/>
            <family val="2"/>
          </rPr>
          <t xml:space="preserve">ASD test methodology (ML1-MF-05):
Identify the organisation’s use of third-party online customer services to process, store or communicate their customers’ sensitive data. Attempt to logon, or observe a user logon, to the online customer services. Verify that the user is presented with an MFA challenge.</t>
        </r>
      </text>
    </comment>
    <comment ref="B30" authorId="0">
      <text>
        <r>
          <rPr>
            <sz val="10"/>
            <rFont val="Arial"/>
            <family val="2"/>
          </rPr>
          <t xml:space="preserve">ASD test methodology (ML1-MF-06):
Identify the organisation’s use of online customer services (both their own and third party) to process, store or communicate their customers’ sensitive data. Attempt to logon as a typical customer, or observe a customer logon, to the online customer services. Verify that the customer is presented with an MFA challenge.</t>
        </r>
      </text>
    </comment>
    <comment ref="B31" authorId="0">
      <text>
        <r>
          <rPr>
            <sz val="10"/>
            <rFont val="Arial"/>
            <family val="2"/>
          </rPr>
          <t xml:space="preserve">ASD test methodology (ML1-MF-07):
When observing users and customers performing MFA, determine whether it uses either of the below approaches:
Something users have (e.g. look-up secrets, out-of-band devices, single-factor OTP devices, single-factor cryptographic software or single-factor cryptographic devices) AND something users know (e.g. memorised secrets).
OR
Something users have that is unlocked by something users know or are (e.g. multi-factor OTP devices, multi-factor cryptographic software and multi-factor cryptographic devices).</t>
        </r>
      </text>
    </comment>
    <comment ref="B33" authorId="0">
      <text>
        <r>
          <rPr>
            <sz val="10"/>
            <rFont val="Arial"/>
            <family val="2"/>
          </rPr>
          <t xml:space="preserve">ASD test methodology (ML1-RA-01):
Confirm the organisation has documented, approved and enforced privileged access processes and procedures that outline the requirements for provisioning privileged accounts. Confirm the organisation has a list of systems, applications and data repositories that require privileged access.
Review documented privileged access processes and procedures. Request forms, support tickets or emails provided by users requesting privileged access to systems, applications or data repositories along with approvals. This can be compared to screenshots of accounts with privileged access to determine if there are any discrepancies.</t>
        </r>
      </text>
    </comment>
    <comment ref="B34" authorId="0">
      <text>
        <r>
          <rPr>
            <sz val="10"/>
            <rFont val="Arial"/>
            <family val="2"/>
          </rPr>
          <t xml:space="preserve">ASD test methodology (ML1-RA-02):
Discuss whether privileged users are assigned separate unprivileged and privileged accounts or whether they use a single privileged account for all their duties. Request a privileged user show you the accounts they use for privileged actions and unprivileged actions.</t>
        </r>
      </text>
    </comment>
    <comment ref="B35" authorId="0">
      <text>
        <r>
          <rPr>
            <sz val="10"/>
            <rFont val="Arial"/>
            <family val="2"/>
          </rPr>
          <t xml:space="preserve">ASD test methodology (ML1-RA-03):
While logged in as a privileged user, attempt to browse to an internet website. Review the configuration preventing internet access and attempt to change this as a privileged user not responsible for administering that system. Privileged accounts not responsible for administering these systems should not be able to change settings to access the internet.
Attempt to open Microsoft Outlook on a system using the privileged account.
Run the following PowerShell command to check if privileged accounts have access to mailboxes and email addresses:
Get-ADUser -Filter {(admincount -eq 1) -and (emailaddress -like "*") -and (enabled -eq $true)} -Properties EmailAddress | Select samaccountname, emailaddress</t>
        </r>
      </text>
    </comment>
    <comment ref="B36" authorId="0">
      <text>
        <r>
          <rPr>
            <sz val="10"/>
            <rFont val="Arial"/>
            <family val="2"/>
          </rPr>
          <t xml:space="preserve">ASD test methodology (ML1-RA-04):
Confirm the organisation has a documented and approved list of privileged accounts that require access to online services. It should specify which account has access to which online service.
Determine whether these accounts are appropriately limited from accessing all other online services over the internet.</t>
        </r>
      </text>
    </comment>
    <comment ref="B37" authorId="0">
      <text>
        <r>
          <rPr>
            <sz val="10"/>
            <rFont val="Arial"/>
            <family val="2"/>
          </rPr>
          <t xml:space="preserve">ASD test methodology (ML1-RA-05):
Attempt to access the administrative network environment using a standard account. Attempt to access the standard environment using a privileged account. Look for evidence of administrative access to unprivileged environments using tools such as BloodHound.</t>
        </r>
      </text>
    </comment>
    <comment ref="B38" authorId="0">
      <text>
        <r>
          <rPr>
            <sz val="10"/>
            <rFont val="Arial"/>
            <family val="2"/>
          </rPr>
          <t xml:space="preserve">ASD test methodology (ML1-RA-06):
Attempt to logon to a privileged operating environment using a standard account. Use BloodHound to analyse Active Directory data and any unprivileged accounts that have connected to privileged operating environments by looking for cached credentials.</t>
        </r>
      </text>
    </comment>
    <comment ref="B39" authorId="0">
      <text>
        <r>
          <rPr>
            <sz val="10"/>
            <rFont val="Arial"/>
            <family val="2"/>
          </rPr>
          <t xml:space="preserve">ASD test methodology (ML1-RA-07):
Request a demonstration of a privileged account attempting to logon to a standard user workstation. Check group policy settings for ‘Deny logon locally’ and ‘Deny log on through Remote Desktop Services user rights’ to workstations for privileged accounts.
While logged in as a standard user, attempt to use ‘runas’ to open an application as an administrator. Attempt other ways (e.g. WinRM, Computer Management or RDP) to escalate privileges to an administrator.</t>
        </r>
      </text>
    </comment>
    <comment ref="B41" authorId="0">
      <text>
        <r>
          <rPr>
            <sz val="10"/>
            <rFont val="Arial"/>
            <family val="2"/>
          </rPr>
          <t xml:space="preserve">ASD test methodology (ML1-AC-01):
Check whether an in-built or third-party application control solution has been implemented for workstations.</t>
        </r>
      </text>
    </comment>
    <comment ref="B42" authorId="0">
      <text>
        <r>
          <rPr>
            <sz val="10"/>
            <rFont val="Arial"/>
            <family val="2"/>
          </rPr>
          <t xml:space="preserve">ASD test methodology (ML1-AC-02):
If a path-based approach is used for application control, check that it covers user profiles and temporary folders used by operating systems, web browsers and email clients. Note, hash-based and publisher-based approaches are system-wide and automatically meet the intent of this control.</t>
        </r>
      </text>
    </comment>
    <comment ref="B43" authorId="0">
      <text>
        <r>
          <rPr>
            <sz val="10"/>
            <rFont val="Arial"/>
            <family val="2"/>
          </rPr>
          <t xml:space="preserve">ASD test methodology (ML1-AC-03):
Compare the application control policy to the organisation’s approved set of applications. Confirm the application control policy is functioning as expected by using ACVT.
E8MVT can be used to perform limited (single folder) testing for file execution in user profiles and temporary directories.
The tester should attempt to execute a benign executable (EXE or COM) file inside of the user profile directory. The tester should be aware that subfolders within the user profile may have different behaviour depending on the configuration.
The tester should attempt to execute a benign software library (DLL or OCX) file inside of the user profile directory. The tester should be aware that subfolders within the user profile may have different behaviour depending on the configuration.
The tester should attempt to execute multiple benign script (PS, VBS, BAT or JS) files inside of the user profile directory. The tester should be aware that subfolders within the user profile may have different behaviour depending on the configuration.
The tester should attempt to execute a benign installer (MSI, MST or MSP) file inside of the user profile directory. The tester should be aware that subfolders within the user profile may have different behaviour depending on the configuration.
The tester should attempt to execute a benign compiled HTML (CHM) file inside of the user profile directory. The tester should be aware that subfolders within the user profile may have different behaviour depending on the configuration.
The tester should attempt to execute a benign HTML application (HTA) file inside of the user profile directory. The tester should be aware that subfolders within the user profile may have different behaviour depending on the configuration.
The tester should attempt to execute a benign control panel applet (CPL) file inside of the user profile directory. The tester should be aware that subfolders within the user profile may have different behaviour depending on the configuration.</t>
        </r>
      </text>
    </comment>
    <comment ref="B45" authorId="0">
      <text>
        <r>
          <rPr>
            <sz val="10"/>
            <rFont val="Arial"/>
            <family val="2"/>
          </rPr>
          <t xml:space="preserve">ASD test methodology (ML1-RM-01):
Run RSOP on workstations to identify the Microsoft Office macro security settings applied by group policy settings. This should typically be set to ‘Disable without notification’. Note ‘Disable with notification’ (the default setting) allows users to bypass this control and does not meet the intent. Check for Active Directory security groups that enforce Microsoft Office macro blocking.
Test running Microsoft Office macros on a user in the disallowed group. E8MVT will attempt to execute a Microsoft Office macro within a document.
Confirm a list of approved users who can execute Microsoft Office macros is maintained and matches the technical implementation. Typically, this means the Active Directory Security Group that permits Microsoft Office macro use should match the list of users who have been approved to run Microsoft Office macros.</t>
        </r>
      </text>
    </comment>
    <comment ref="B46" authorId="0">
      <text>
        <r>
          <rPr>
            <sz val="10"/>
            <rFont val="Arial"/>
            <family val="2"/>
          </rPr>
          <t xml:space="preserve">ASD test methodology (ML1-RM-02):
Check if the following group policy setting is enabled. Do this for all installed Microsoft Office applications that can execute macros.
User Configuration/Policies/Administrative Templates/Microsoft &lt;Application&gt;&lt;Version&gt;/Application Settings/Security/Trust Center/Block macros from running in Office files from the internet
Check if the following registry value exists and is set to 1. Do this for all installed Microsoft Office applications.
Computer\HKCU\SOFTWARE\Policies\Microsoft\office\&lt;version&gt;\&lt;Application&gt;\security\blockcontentexecutionfromInternet
E8MVT will check that these registry settings are configured to the correct setting.</t>
        </r>
      </text>
    </comment>
    <comment ref="B47" authorId="0">
      <text>
        <r>
          <rPr>
            <sz val="10"/>
            <rFont val="Arial"/>
            <family val="2"/>
          </rPr>
          <t xml:space="preserve">ASD test methodology (ML1-RM-03):
Check if the following group policy setting is enabled for all Microsoft Office applications.
User Configuration/Policies/Administrative Templates/Microsoft Office &lt;Version&gt;/Security Settings/Macro Runtime Scan Scope
E8MVT will check the registry to confirm that the policy setting is configured.
Attempt to run a pseudo malicious Microsoft Office macro that contains an EICAR test string. E8MVT will open a test file containing a Microsoft Office macro that will write the EICAR test string to a file.</t>
        </r>
      </text>
    </comment>
    <comment ref="B48" authorId="0">
      <text>
        <r>
          <rPr>
            <sz val="10"/>
            <rFont val="Arial"/>
            <family val="2"/>
          </rPr>
          <t xml:space="preserve">ASD test methodology (ML1-RM-04):
Open Microsoft Office applications and attempt to change the Microsoft Office macro security settings in the Trust Center.</t>
        </r>
      </text>
    </comment>
    <comment ref="B50" authorId="0">
      <text>
        <r>
          <rPr>
            <sz val="10"/>
            <rFont val="Arial"/>
            <family val="2"/>
          </rPr>
          <t xml:space="preserve">ASD test methodology (ML1-AH-01):
E8MVT will perform a check of the group policy setting to disable Internet Explorer 11. In addition, check that the folder containing Internet Explorer 11 in Program Files and Program Files (x86) has been removed and that the iexplore.exe binary does not exist on the system.
E8MVT will check for the existence of the iexplore.exe binary in Program Files locations.
Note, even in Microsoft Windows 11, the iexplore.exe binary may still exist and various methods can be used to open Internet Explorer 11 as a standalone browser. To prevent this from occurring, either the iexplore.exe binary should be removed or an application control block rule implemented to block its execution.</t>
        </r>
      </text>
    </comment>
    <comment ref="B51" authorId="0">
      <text>
        <r>
          <rPr>
            <sz val="10"/>
            <rFont val="Arial"/>
            <family val="2"/>
          </rPr>
          <t xml:space="preserve">ASD test methodology (ML1-AH-02):
Load a website in Microsoft Edge with known Java content and check if it renders in the web browser. Check the following registry keys.
HKLM:\SOFTWARE\Oracle\JavaDeploy\WebDeployJava
HKLM:\SOFTWARE\JavaSoft\Java Plug-in\
Alternatively, the following PowerShell commands can be used.
Get-ItemProperty -Path "HKLM:\SOFTWARE\Oracle\JavaDeploy\WebDeployJava"
Get-ItemProperty -Path "HKLM:\SOFTWARE\JavaSoft\Java Plug-in"
Load a website in Google Chrome with known Java content and check if it renders in the web browser.
Load a website in Mozilla Firefox with known Java content and check if it renders in the web browser.</t>
        </r>
      </text>
    </comment>
    <comment ref="B52" authorId="0">
      <text>
        <r>
          <rPr>
            <sz val="10"/>
            <rFont val="Arial"/>
            <family val="2"/>
          </rPr>
          <t xml:space="preserve">ASD test methodology (ML1-AH-03):
Load the Can You Block It? website in Microsoft Edge.
Load the Can You Block It? website in Google Chrome.
Load the Can You Block It? website in Mozilla Firefox.</t>
        </r>
      </text>
    </comment>
    <comment ref="B53" authorId="0">
      <text>
        <r>
          <rPr>
            <sz val="10"/>
            <rFont val="Arial"/>
            <family val="2"/>
          </rPr>
          <t xml:space="preserve">ASD test methodology (ML1-AH-04):
Check that group policy settings are configured for Microsoft Edge. Open the web browser configuration panel and look for existence of a ‘Managed by organisation’ message or similar. Attempt to change a security-related setting.
Check that group policy settings are configured for Google Chrome. Open the web browser configuration panel and look for existence of a ‘Managed by organisation’ message or similar. Attempt to change a security-related setting.
Check that group policy settings are configured for Mozilla Firefox. Open the web browser configuration panel and look for existence of a ‘Managed by organisation’ message or similar. Attempt to change a security-related setting.</t>
        </r>
      </text>
    </comment>
    <comment ref="B55" authorId="0">
      <text>
        <r>
          <rPr>
            <sz val="10"/>
            <rFont val="Arial"/>
            <family val="2"/>
          </rPr>
          <t xml:space="preserve">ASD test methodology (ML1-RB-01):
Request the current business continuity plan (BCP). Note when the BCP was last modified as old BCPs often don’t reference the current environment. Confirm the organisation has a defined list of data, applications and settings.
Verify data, applications and settings are backed up and retained in accordance with business criticality and business continuity requirements.</t>
        </r>
      </text>
    </comment>
    <comment ref="B56" authorId="0">
      <text>
        <r>
          <rPr>
            <sz val="10"/>
            <rFont val="Arial"/>
            <family val="2"/>
          </rPr>
          <t xml:space="preserve">ASD test methodology (ML1-RB-02):
Verify data, applications and settings are backed up in a synchronised manner using a common point in time.</t>
        </r>
      </text>
    </comment>
    <comment ref="B57" authorId="0">
      <text>
        <r>
          <rPr>
            <sz val="10"/>
            <rFont val="Arial"/>
            <family val="2"/>
          </rPr>
          <t xml:space="preserve">ASD test methodology (ML1-RB-03):
Verify data, applications and settings are backed up and retained in a secure and resilient manner.</t>
        </r>
      </text>
    </comment>
    <comment ref="B58" authorId="0">
      <text>
        <r>
          <rPr>
            <sz val="10"/>
            <rFont val="Arial"/>
            <family val="2"/>
          </rPr>
          <t xml:space="preserve">ASD test methodology (ML1-RB-04):
Verify the organisation has conducted a disaster recovery exercise. Verify the organisation has successfully restored data, applications and settings as part of this exercise. Confirm the existence of a disaster recovery plan (DRP) and ensure it is appropriate, relevant and followed during major cyber security incidents and exercises.</t>
        </r>
      </text>
    </comment>
    <comment ref="B59" authorId="0">
      <text>
        <r>
          <rPr>
            <sz val="10"/>
            <rFont val="Arial"/>
            <family val="2"/>
          </rPr>
          <t xml:space="preserve">ASD test methodology (ML1-RB-05):
Verify access controls restrict access to backups to only the owner of the backup and privileged accounts.</t>
        </r>
      </text>
    </comment>
    <comment ref="B60" authorId="0">
      <text>
        <r>
          <rPr>
            <sz val="10"/>
            <rFont val="Arial"/>
            <family val="2"/>
          </rPr>
          <t xml:space="preserve">ASD test methodology (ML1-RB-06):
Verify access controls restrict the modification and deletion of backups to only privileged accounts.</t>
        </r>
      </text>
    </comment>
  </commentList>
</comments>
</file>

<file path=xl/sharedStrings.xml><?xml version="1.0" encoding="utf-8"?>
<sst xmlns="http://schemas.openxmlformats.org/spreadsheetml/2006/main" count="294" uniqueCount="185">
  <si>
    <t xml:space="preserve">ESSENTIAL EIGHT</t>
  </si>
  <si>
    <t xml:space="preserve">Maturity Level One
Self-Assessment</t>
  </si>
  <si>
    <t xml:space="preserve">A guided self-assessment, remediation tracker and board dashboard.</t>
  </si>
  <si>
    <t xml:space="preserve">DIGITAL TACTICS  ·  digitaltactics.au</t>
  </si>
  <si>
    <t xml:space="preserve">Indicative self-assessment to support planning. Not a formal or independent ASD assessment; a maturity level should only be claimed where it can be independently evidenced. Provided as-is, without warranty. © Digital Tactics Pty Ltd. Aligned to the ASD Essential Eight Maturity Model (November 2023); requirement and test wording from the ASD Example assessment test plan, Maturity Level One (August 2024).</t>
  </si>
  <si>
    <t xml:space="preserve">Essential Eight ML1 Self-Assessment — Start Here</t>
  </si>
  <si>
    <t xml:space="preserve">Your assessment details</t>
  </si>
  <si>
    <t xml:space="preserve">Organisation</t>
  </si>
  <si>
    <t xml:space="preserve">Assessed by</t>
  </si>
  <si>
    <t xml:space="preserve">Date of assessment</t>
  </si>
  <si>
    <t xml:space="preserve">Target maturity</t>
  </si>
  <si>
    <t xml:space="preserve">Maturity Level 1</t>
  </si>
  <si>
    <t xml:space="preserve">Framework</t>
  </si>
  <si>
    <t xml:space="preserve">ASD Essential Eight Maturity Model (November 2023)</t>
  </si>
  <si>
    <t xml:space="preserve">How to use this tool</t>
  </si>
  <si>
    <t xml:space="preserve">1.  Enter your details above.</t>
  </si>
  <si>
    <t xml:space="preserve">2.  Open the Assessment tab. For each test, set a Status, record Evidence / notes, and describe any Finding. Hover the requirement cell for the ASD test methodology.</t>
  </si>
  <si>
    <t xml:space="preserve">3.  Every item you score Not Met or Partially Met flows automatically to the Action Plan. Add an owner, priority and dates and track it to Complete.</t>
  </si>
  <si>
    <t xml:space="preserve">4.  The Dashboard updates live for board and ICT governance reporting. You can drop your organisation's logo into the marked area.</t>
  </si>
  <si>
    <t xml:space="preserve">Rating scale</t>
  </si>
  <si>
    <t xml:space="preserve">Met</t>
  </si>
  <si>
    <t xml:space="preserve">Requirement fully in place and evidenced.</t>
  </si>
  <si>
    <t xml:space="preserve">Partially Met</t>
  </si>
  <si>
    <t xml:space="preserve">Some elements in place; gaps remain. Generates an action.</t>
  </si>
  <si>
    <t xml:space="preserve">Not Met</t>
  </si>
  <si>
    <t xml:space="preserve">Requirement not in place. Generates an action.</t>
  </si>
  <si>
    <t xml:space="preserve">Not Applicable</t>
  </si>
  <si>
    <t xml:space="preserve">Does not apply to your environment (note why).</t>
  </si>
  <si>
    <t xml:space="preserve">Not Assessed</t>
  </si>
  <si>
    <t xml:space="preserve">Not yet reviewed (the starting value).</t>
  </si>
  <si>
    <t xml:space="preserve">Disclaimer</t>
  </si>
  <si>
    <t xml:space="preserve">This is an indicative self-assessment to help you understand your position and plan improvement. It is not a formal or independent ASD assessment, and a maturity level should only be claimed where it can be independently evidenced. Aligned to the ASD Essential Eight Maturity Model (November 2023); requirement and test methodology wording is drawn from the ASD Example assessment test plan, Maturity Level One (August 2024). Provided as-is, without warranty. For a formal assessment or help closing gaps, contact Digital Tactics. </t>
  </si>
  <si>
    <t xml:space="preserve">Assessment — Maturity Level One</t>
  </si>
  <si>
    <t xml:space="preserve">Set a Status for each test. Hover the requirement for the ASD test methodology. Aligned to ASD E8 Maturity Model (Nov 2023); wording from ASD Example Test Plan ML1 (Aug 2024).</t>
  </si>
  <si>
    <t xml:space="preserve">ASD Test ID</t>
  </si>
  <si>
    <t xml:space="preserve">Control description (requirement)</t>
  </si>
  <si>
    <t xml:space="preserve">Status</t>
  </si>
  <si>
    <t xml:space="preserve">Evidence / notes</t>
  </si>
  <si>
    <t xml:space="preserve">Finding (gap)</t>
  </si>
  <si>
    <t xml:space="preserve">CONTROL 1  ·  PATCH APPLICATIONS</t>
  </si>
  <si>
    <t xml:space="preserve">ML1-PA-01</t>
  </si>
  <si>
    <t xml:space="preserve">An automated method of asset discovery is used at least fortnightly to support the detection of assets for subsequent vulnerability scanning activities.</t>
  </si>
  <si>
    <t xml:space="preserve">Patch Applications</t>
  </si>
  <si>
    <t xml:space="preserve">ML1-PA-02</t>
  </si>
  <si>
    <t xml:space="preserve">A vulnerability scanner with an up-to-date vulnerability database is used for vulnerability scanning activities.</t>
  </si>
  <si>
    <t xml:space="preserve">ML1-PA-03</t>
  </si>
  <si>
    <t xml:space="preserve">A vulnerability scanner is used at least daily to identify missing patches or updates for vulnerabilities in online services.</t>
  </si>
  <si>
    <t xml:space="preserve">ML1-PA-04</t>
  </si>
  <si>
    <t xml:space="preserve">A vulnerability scanner is used at least weekly to identify missing patches or updates for vulnerabilities in office productivity suites, web browsers and their extensions, email clients, PDF software, and security products.</t>
  </si>
  <si>
    <t xml:space="preserve">ML1-PA-05</t>
  </si>
  <si>
    <t xml:space="preserve">Patches, updates or other vendor mitigations for vulnerabilities in online services are applied within 48 hours of release when vulnerabilities are assessed as critical by vendors or when working exploits exist.</t>
  </si>
  <si>
    <t xml:space="preserve">ML1-PA-06</t>
  </si>
  <si>
    <t xml:space="preserve">Patches, updates or other vendor mitigations for vulnerabilities in online services are applied within two weeks of release when vulnerabilities are assessed as non-critical by vendors and no working exploits exist.</t>
  </si>
  <si>
    <t xml:space="preserve">ML1-PA-07</t>
  </si>
  <si>
    <t xml:space="preserve">Patches, updates or other vendor mitigations for vulnerabilities in office productivity suites, web browsers and their extensions, email clients, PDF software, and security products are applied within two weeks of release.</t>
  </si>
  <si>
    <t xml:space="preserve">ML1-PA-08</t>
  </si>
  <si>
    <t xml:space="preserve">Online services that are no longer supported by vendors are removed.</t>
  </si>
  <si>
    <t xml:space="preserve">ML1-PA-09</t>
  </si>
  <si>
    <t xml:space="preserve">Office productivity suites, web browsers and their extensions, email clients, PDF software, Adobe Flash Player, and security products that are no longer supported by vendors are removed.</t>
  </si>
  <si>
    <t xml:space="preserve">CONTROL 2  ·  PATCH OPERATING SYSTEMS</t>
  </si>
  <si>
    <t xml:space="preserve">ML1-PO-01</t>
  </si>
  <si>
    <t xml:space="preserve">Patch Operating Systems</t>
  </si>
  <si>
    <t xml:space="preserve">ML1-PO-02</t>
  </si>
  <si>
    <t xml:space="preserve">ML1-PO-03</t>
  </si>
  <si>
    <t xml:space="preserve">A vulnerability scanner is used at least daily to identify missing patches or updates for vulnerabilities in operating systems of internet-facing servers and internet-facing network devices.</t>
  </si>
  <si>
    <t xml:space="preserve">ML1-PO-04</t>
  </si>
  <si>
    <t xml:space="preserve">A vulnerability scanner is used at least fortnightly to identify missing patches or updates for vulnerabilities in operating systems of workstations, non-internet-facing servers and non-internet-facing network devices.</t>
  </si>
  <si>
    <t xml:space="preserve">ML1-PO-05</t>
  </si>
  <si>
    <t xml:space="preserve">Patches, updates or other vendor mitigations for vulnerabilities in operating systems of internet-facing servers and internet-facing network devices are applied within 48 hours of release when vulnerabilities are assessed as critical by vendors or when working exploits exist.</t>
  </si>
  <si>
    <t xml:space="preserve">ML1-PO-06</t>
  </si>
  <si>
    <t xml:space="preserve">Patches, updates or other vendor mitigations for vulnerabilities in operating systems of internet-facing servers and internet-facing network devices are applied within two weeks of release when vulnerabilities are assessed as non-critical by vendors and no working exploits exist.</t>
  </si>
  <si>
    <t xml:space="preserve">ML1-PO-07</t>
  </si>
  <si>
    <t xml:space="preserve">Patches, updates or other vendor mitigations for vulnerabilities in operating systems of workstations, non-internet-facing servers and non-internet-facing network devices are applied within one month of release.</t>
  </si>
  <si>
    <t xml:space="preserve">ML1-PO-08</t>
  </si>
  <si>
    <t xml:space="preserve">Operating systems that are no longer supported by vendors are replaced.</t>
  </si>
  <si>
    <t xml:space="preserve">CONTROL 3  ·  MULTI-FACTOR AUTHENTICATION</t>
  </si>
  <si>
    <t xml:space="preserve">ML1-MF-01</t>
  </si>
  <si>
    <t xml:space="preserve">Multi-factor authentication is used to authenticate users to their organisation’s online services that process, store or communicate their organisation’s sensitive data.</t>
  </si>
  <si>
    <t xml:space="preserve">Multi-Factor Authentication</t>
  </si>
  <si>
    <t xml:space="preserve">ML1-MF-02</t>
  </si>
  <si>
    <t xml:space="preserve">Multi-factor authentication is used to authenticate users to third-party online services that process, store or communicate their organisation’s sensitive data.</t>
  </si>
  <si>
    <t xml:space="preserve">ML1-MF-03</t>
  </si>
  <si>
    <t xml:space="preserve">Multi-factor authentication (where available) is used to authenticate users to third-party online services that process, store or communicate their organisation’s non-sensitive data.</t>
  </si>
  <si>
    <t xml:space="preserve">ML1-MF-04</t>
  </si>
  <si>
    <t xml:space="preserve">Multi-factor authentication is used to authenticate users to their organisation’s online customer services that process, store or communicate their organisation’s sensitive customer data.</t>
  </si>
  <si>
    <t xml:space="preserve">ML1-MF-05</t>
  </si>
  <si>
    <t xml:space="preserve">Multi-factor authentication is used to authenticate users to third-party online customer services that process, store or communicate their organisation’s sensitive customer data.</t>
  </si>
  <si>
    <t xml:space="preserve">ML1-MF-06</t>
  </si>
  <si>
    <t xml:space="preserve">Multi-factor authentication is used to authenticate customers to online customer services that process, store or communicate sensitive customer data.</t>
  </si>
  <si>
    <t xml:space="preserve">ML1-MF-07</t>
  </si>
  <si>
    <t xml:space="preserve">Multi-factor authentication uses either: something users have and something users know, or something users have that is unlocked by something users know or are.</t>
  </si>
  <si>
    <t xml:space="preserve">CONTROL 4  ·  RESTRICT ADMIN PRIVILEGES</t>
  </si>
  <si>
    <t xml:space="preserve">ML1-RA-01</t>
  </si>
  <si>
    <t xml:space="preserve">Requests for privileged access to systems, applications and data repositories are validated when first requested.</t>
  </si>
  <si>
    <t xml:space="preserve">Restrict Admin Privileges</t>
  </si>
  <si>
    <t xml:space="preserve">ML1-RA-02</t>
  </si>
  <si>
    <t xml:space="preserve">Privileged users are assigned a dedicated privileged account to be used solely for duties requiring privileged access.</t>
  </si>
  <si>
    <t xml:space="preserve">ML1-RA-03</t>
  </si>
  <si>
    <t xml:space="preserve">Privileged accounts (excluding those explicitly authorised to access online services) are prevented from accessing the internet, email and web services.</t>
  </si>
  <si>
    <t xml:space="preserve">ML1-RA-04</t>
  </si>
  <si>
    <t xml:space="preserve">Privileged accounts explicitly authorised to access online services are strictly limited to only what is required for users and services to undertake their duties.</t>
  </si>
  <si>
    <t xml:space="preserve">ML1-RA-05</t>
  </si>
  <si>
    <t xml:space="preserve">Privileged users use separate privileged and unprivileged operating environments.</t>
  </si>
  <si>
    <t xml:space="preserve">ML1-RA-06</t>
  </si>
  <si>
    <t xml:space="preserve">Unprivileged accounts cannot logon to privileged operating environments.</t>
  </si>
  <si>
    <t xml:space="preserve">ML1-RA-07</t>
  </si>
  <si>
    <t xml:space="preserve">Privileged accounts (excluding local administrator accounts) cannot logon to unprivileged operating environments.</t>
  </si>
  <si>
    <t xml:space="preserve">CONTROL 5  ·  APPLICATION CONTROL</t>
  </si>
  <si>
    <t xml:space="preserve">ML1-AC-01</t>
  </si>
  <si>
    <t xml:space="preserve">Application control is implemented on workstations.</t>
  </si>
  <si>
    <t xml:space="preserve">Application Control</t>
  </si>
  <si>
    <t xml:space="preserve">ML1-AC-02</t>
  </si>
  <si>
    <t xml:space="preserve">Application control is applied to user profiles and temporary folders used by operating systems, web browsers and email clients.</t>
  </si>
  <si>
    <t xml:space="preserve">ML1-AC-03</t>
  </si>
  <si>
    <t xml:space="preserve">Application control restricts the execution of executables, software libraries, scripts, installers, compiled HTML, HTML applications and control panel applets to an organisation-approved set.</t>
  </si>
  <si>
    <t xml:space="preserve">CONTROL 6  ·  RESTRICT OFFICE MACROS</t>
  </si>
  <si>
    <t xml:space="preserve">ML1-RM-01</t>
  </si>
  <si>
    <t xml:space="preserve">Microsoft Office macros are disabled for users that do not have a demonstrated business requirement.</t>
  </si>
  <si>
    <t xml:space="preserve">Restrict Office Macros</t>
  </si>
  <si>
    <t xml:space="preserve">ML1-RM-02</t>
  </si>
  <si>
    <t xml:space="preserve">Microsoft Office macros in files originating from the internet are blocked.</t>
  </si>
  <si>
    <t xml:space="preserve">ML1-RM-03</t>
  </si>
  <si>
    <t xml:space="preserve">Microsoft Office macro antivirus scanning is enabled.</t>
  </si>
  <si>
    <t xml:space="preserve">ML1-RM-04</t>
  </si>
  <si>
    <t xml:space="preserve">Microsoft Office macro security settings cannot be changed by users.</t>
  </si>
  <si>
    <t xml:space="preserve">CONTROL 7  ·  USER APPLICATION HARDENING</t>
  </si>
  <si>
    <t xml:space="preserve">ML1-AH-01</t>
  </si>
  <si>
    <t xml:space="preserve">Internet Explorer 11 is disabled or removed.</t>
  </si>
  <si>
    <t xml:space="preserve">User Application Hardening</t>
  </si>
  <si>
    <t xml:space="preserve">ML1-AH-02</t>
  </si>
  <si>
    <t xml:space="preserve">Web browsers do not process Java from the internet.</t>
  </si>
  <si>
    <t xml:space="preserve">ML1-AH-03</t>
  </si>
  <si>
    <t xml:space="preserve">Web browsers do not process web advertisements from the internet.</t>
  </si>
  <si>
    <t xml:space="preserve">ML1-AH-04</t>
  </si>
  <si>
    <t xml:space="preserve">Web browser security settings cannot be changed by users.</t>
  </si>
  <si>
    <t xml:space="preserve">CONTROL 8  ·  REGULAR BACKUPS</t>
  </si>
  <si>
    <t xml:space="preserve">ML1-RB-01</t>
  </si>
  <si>
    <t xml:space="preserve">Backups of data, applications and settings are performed and retained in accordance with business criticality and business continuity requirements.</t>
  </si>
  <si>
    <t xml:space="preserve">Regular Backups</t>
  </si>
  <si>
    <t xml:space="preserve">ML1-RB-02</t>
  </si>
  <si>
    <t xml:space="preserve">Backups of data, applications and settings are synchronised to enable restoration to a common point in time.</t>
  </si>
  <si>
    <t xml:space="preserve">ML1-RB-03</t>
  </si>
  <si>
    <t xml:space="preserve">Backups of data, applications and settings are retained in a secure and resilient manner.</t>
  </si>
  <si>
    <t xml:space="preserve">ML1-RB-04</t>
  </si>
  <si>
    <t xml:space="preserve">Restoration of data, applications and settings from backups to a common point in time is tested as part of disaster recovery exercises.</t>
  </si>
  <si>
    <t xml:space="preserve">ML1-RB-05</t>
  </si>
  <si>
    <t xml:space="preserve">Unprivileged accounts cannot access backups belonging to other accounts.</t>
  </si>
  <si>
    <t xml:space="preserve">ML1-RB-06</t>
  </si>
  <si>
    <t xml:space="preserve">Unprivileged accounts are prevented from modifying and deleting backups.</t>
  </si>
  <si>
    <t xml:space="preserve">Action Plan — corrective actions to closure</t>
  </si>
  <si>
    <t xml:space="preserve">Rows appear automatically for every item scored Not Met or Partially Met. Complete the unshaded columns and track to Complete.</t>
  </si>
  <si>
    <t xml:space="preserve">Ref</t>
  </si>
  <si>
    <t xml:space="preserve">Control</t>
  </si>
  <si>
    <t xml:space="preserve">Requirement</t>
  </si>
  <si>
    <t xml:space="preserve">Assessment</t>
  </si>
  <si>
    <t xml:space="preserve">Finding</t>
  </si>
  <si>
    <t xml:space="preserve">Corrective action</t>
  </si>
  <si>
    <t xml:space="preserve">Priority</t>
  </si>
  <si>
    <t xml:space="preserve">Owner</t>
  </si>
  <si>
    <t xml:space="preserve">Target</t>
  </si>
  <si>
    <t xml:space="preserve">Completed</t>
  </si>
  <si>
    <t xml:space="preserve">Action status</t>
  </si>
  <si>
    <t xml:space="preserve">Notes</t>
  </si>
  <si>
    <t xml:space="preserve">Essential Eight — Maturity Level 1</t>
  </si>
  <si>
    <t xml:space="preserve">▢  Insert your
organisation logo</t>
  </si>
  <si>
    <t xml:space="preserve">Maturity by control</t>
  </si>
  <si>
    <t xml:space="preserve">Met / Appl.</t>
  </si>
  <si>
    <t xml:space="preserve">Gaps</t>
  </si>
  <si>
    <t xml:space="preserve">1. Patch Applications</t>
  </si>
  <si>
    <t xml:space="preserve">2. Patch Operating Systems</t>
  </si>
  <si>
    <t xml:space="preserve">3. Multi-Factor Authentication</t>
  </si>
  <si>
    <t xml:space="preserve">4. Restrict Admin Privileges</t>
  </si>
  <si>
    <t xml:space="preserve">5. Application Control</t>
  </si>
  <si>
    <t xml:space="preserve">% applicable met</t>
  </si>
  <si>
    <t xml:space="preserve">6. Restrict Office Macros</t>
  </si>
  <si>
    <t xml:space="preserve">7. User Application Hardening</t>
  </si>
  <si>
    <t xml:space="preserve">Remediation</t>
  </si>
  <si>
    <t xml:space="preserve">8. Regular Backups</t>
  </si>
  <si>
    <t xml:space="preserve">Actions raised</t>
  </si>
  <si>
    <t xml:space="preserve">Complete</t>
  </si>
  <si>
    <t xml:space="preserve">In progress</t>
  </si>
  <si>
    <t xml:space="preserve">Not started / open</t>
  </si>
  <si>
    <t xml:space="preserve">Critical still open</t>
  </si>
  <si>
    <t xml:space="preserve">% actions complete</t>
  </si>
  <si>
    <t xml:space="preserve">ASD Essential Eight Maturity Model (November 2023). Wording: ASD Example assessment test plan, Maturity Level One (August 2024). Indicative self-assessment only, not a formal or independent ASD assessment.</t>
  </si>
</sst>
</file>

<file path=xl/styles.xml><?xml version="1.0" encoding="utf-8"?>
<styleSheet xmlns="http://schemas.openxmlformats.org/spreadsheetml/2006/main">
  <numFmts count="2">
    <numFmt numFmtId="164" formatCode="General"/>
    <numFmt numFmtId="165" formatCode="dd\ mmm\ yyyy"/>
  </numFmts>
  <fonts count="39">
    <font>
      <sz val="11"/>
      <color theme="1"/>
      <name val="Calibri"/>
      <family val="2"/>
      <charset val="1"/>
    </font>
    <font>
      <sz val="10"/>
      <name val="Arial"/>
      <family val="0"/>
    </font>
    <font>
      <sz val="10"/>
      <name val="Arial"/>
      <family val="0"/>
    </font>
    <font>
      <sz val="10"/>
      <name val="Arial"/>
      <family val="0"/>
    </font>
    <font>
      <b val="true"/>
      <sz val="13"/>
      <color rgb="FFD8A541"/>
      <name val="Calibri"/>
      <family val="0"/>
      <charset val="1"/>
    </font>
    <font>
      <b val="true"/>
      <sz val="22"/>
      <color rgb="FFFFFFFF"/>
      <name val="Calibri"/>
      <family val="0"/>
      <charset val="1"/>
    </font>
    <font>
      <sz val="11"/>
      <color rgb="FFBCD2E8"/>
      <name val="Calibri"/>
      <family val="0"/>
      <charset val="1"/>
    </font>
    <font>
      <b val="true"/>
      <sz val="10"/>
      <color rgb="FFD8A541"/>
      <name val="Calibri"/>
      <family val="0"/>
      <charset val="1"/>
    </font>
    <font>
      <b val="true"/>
      <sz val="12"/>
      <color rgb="FF231A05"/>
      <name val="Calibri"/>
      <family val="0"/>
      <charset val="1"/>
    </font>
    <font>
      <i val="true"/>
      <sz val="8.5"/>
      <color rgb="FFBCD2E8"/>
      <name val="Calibri"/>
      <family val="0"/>
      <charset val="1"/>
    </font>
    <font>
      <b val="true"/>
      <sz val="15"/>
      <color rgb="FFFFFFFF"/>
      <name val="Calibri"/>
      <family val="0"/>
      <charset val="1"/>
    </font>
    <font>
      <sz val="10"/>
      <color rgb="FFD8A541"/>
      <name val="Calibri"/>
      <family val="0"/>
      <charset val="1"/>
    </font>
    <font>
      <b val="true"/>
      <sz val="12"/>
      <color rgb="FF0E1B2A"/>
      <name val="Calibri"/>
      <family val="0"/>
      <charset val="1"/>
    </font>
    <font>
      <b val="true"/>
      <sz val="10"/>
      <color rgb="FF5D6B78"/>
      <name val="Calibri"/>
      <family val="0"/>
      <charset val="1"/>
    </font>
    <font>
      <sz val="11"/>
      <color rgb="FF16222E"/>
      <name val="Calibri"/>
      <family val="0"/>
      <charset val="1"/>
    </font>
    <font>
      <sz val="10.5"/>
      <color rgb="FF16222E"/>
      <name val="Calibri"/>
      <family val="0"/>
      <charset val="1"/>
    </font>
    <font>
      <b val="true"/>
      <sz val="10"/>
      <color rgb="FF1E6B2E"/>
      <name val="Calibri"/>
      <family val="0"/>
      <charset val="1"/>
    </font>
    <font>
      <sz val="10"/>
      <color rgb="FF16222E"/>
      <name val="Calibri"/>
      <family val="0"/>
      <charset val="1"/>
    </font>
    <font>
      <b val="true"/>
      <sz val="10"/>
      <color rgb="FF8A6D1A"/>
      <name val="Calibri"/>
      <family val="0"/>
      <charset val="1"/>
    </font>
    <font>
      <b val="true"/>
      <sz val="10"/>
      <color rgb="FF9B2C20"/>
      <name val="Calibri"/>
      <family val="0"/>
      <charset val="1"/>
    </font>
    <font>
      <b val="true"/>
      <sz val="10"/>
      <color rgb="FF8A8A8A"/>
      <name val="Calibri"/>
      <family val="0"/>
      <charset val="1"/>
    </font>
    <font>
      <b val="true"/>
      <sz val="11"/>
      <color rgb="FFB08534"/>
      <name val="Calibri"/>
      <family val="0"/>
      <charset val="1"/>
    </font>
    <font>
      <i val="true"/>
      <sz val="9.5"/>
      <color rgb="FF5D6B78"/>
      <name val="Calibri"/>
      <family val="0"/>
      <charset val="1"/>
    </font>
    <font>
      <b val="true"/>
      <sz val="10"/>
      <color rgb="FFB08534"/>
      <name val="Calibri"/>
      <family val="0"/>
      <charset val="1"/>
    </font>
    <font>
      <sz val="9"/>
      <color rgb="FFD8A541"/>
      <name val="Calibri"/>
      <family val="0"/>
      <charset val="1"/>
    </font>
    <font>
      <b val="true"/>
      <sz val="10"/>
      <color rgb="FFFFFFFF"/>
      <name val="Calibri"/>
      <family val="0"/>
      <charset val="1"/>
    </font>
    <font>
      <b val="true"/>
      <sz val="10.5"/>
      <color rgb="FFFFFFFF"/>
      <name val="Calibri"/>
      <family val="0"/>
      <charset val="1"/>
    </font>
    <font>
      <b val="true"/>
      <sz val="9.5"/>
      <color rgb="FF3D5A7A"/>
      <name val="Calibri"/>
      <family val="0"/>
      <charset val="1"/>
    </font>
    <font>
      <sz val="10"/>
      <name val="Arial"/>
      <family val="2"/>
    </font>
    <font>
      <sz val="9.5"/>
      <color rgb="FFD8A541"/>
      <name val="Calibri"/>
      <family val="0"/>
      <charset val="1"/>
    </font>
    <font>
      <sz val="9.5"/>
      <color rgb="FF16222E"/>
      <name val="Calibri"/>
      <family val="0"/>
      <charset val="1"/>
    </font>
    <font>
      <b val="true"/>
      <sz val="10"/>
      <color rgb="FF16222E"/>
      <name val="Calibri"/>
      <family val="0"/>
      <charset val="1"/>
    </font>
    <font>
      <b val="true"/>
      <sz val="16"/>
      <color rgb="FFFFFFFF"/>
      <name val="Calibri"/>
      <family val="0"/>
      <charset val="1"/>
    </font>
    <font>
      <i val="true"/>
      <sz val="9"/>
      <color rgb="FF5D6B78"/>
      <name val="Calibri"/>
      <family val="0"/>
      <charset val="1"/>
    </font>
    <font>
      <b val="true"/>
      <sz val="11"/>
      <color rgb="FF0E1B2A"/>
      <name val="Calibri"/>
      <family val="0"/>
      <charset val="1"/>
    </font>
    <font>
      <b val="true"/>
      <sz val="13"/>
      <color rgb="FFFFFFFF"/>
      <name val="Calibri"/>
      <family val="0"/>
      <charset val="1"/>
    </font>
    <font>
      <b val="true"/>
      <sz val="10"/>
      <color rgb="FF0E1B2A"/>
      <name val="Calibri"/>
      <family val="0"/>
      <charset val="1"/>
    </font>
    <font>
      <i val="true"/>
      <sz val="8"/>
      <color rgb="FFBCD2E8"/>
      <name val="Calibri"/>
      <family val="0"/>
      <charset val="1"/>
    </font>
    <font>
      <b val="true"/>
      <sz val="18"/>
      <color rgb="FF000000"/>
      <name val="Calibri"/>
      <family val="2"/>
    </font>
  </fonts>
  <fills count="14">
    <fill>
      <patternFill patternType="none"/>
    </fill>
    <fill>
      <patternFill patternType="gray125"/>
    </fill>
    <fill>
      <patternFill patternType="solid">
        <fgColor rgb="FF0E1B2A"/>
        <bgColor rgb="FF16222E"/>
      </patternFill>
    </fill>
    <fill>
      <patternFill patternType="solid">
        <fgColor rgb="FF13243A"/>
        <bgColor rgb="FF16222E"/>
      </patternFill>
    </fill>
    <fill>
      <patternFill patternType="solid">
        <fgColor rgb="FFD8A541"/>
        <bgColor rgb="FFB08534"/>
      </patternFill>
    </fill>
    <fill>
      <patternFill patternType="solid">
        <fgColor rgb="FFFFFDF3"/>
        <bgColor rgb="FFFBFAF6"/>
      </patternFill>
    </fill>
    <fill>
      <patternFill patternType="solid">
        <fgColor rgb="FFD6E9D5"/>
        <bgColor rgb="FFE5E2DA"/>
      </patternFill>
    </fill>
    <fill>
      <patternFill patternType="solid">
        <fgColor rgb="FFFBEFD0"/>
        <bgColor rgb="FFFBE3CF"/>
      </patternFill>
    </fill>
    <fill>
      <patternFill patternType="solid">
        <fgColor rgb="FFF6D7D2"/>
        <bgColor rgb="FFFBE3CF"/>
      </patternFill>
    </fill>
    <fill>
      <patternFill patternType="solid">
        <fgColor rgb="FFE6E6E6"/>
        <bgColor rgb="FFE5E2DA"/>
      </patternFill>
    </fill>
    <fill>
      <patternFill patternType="solid">
        <fgColor rgb="FFF1EFEA"/>
        <bgColor rgb="FFE6E6E6"/>
      </patternFill>
    </fill>
    <fill>
      <patternFill patternType="solid">
        <fgColor rgb="FF3D5A7A"/>
        <bgColor rgb="FF5D6B78"/>
      </patternFill>
    </fill>
    <fill>
      <patternFill patternType="solid">
        <fgColor rgb="FFFBFAF6"/>
        <bgColor rgb="FFFFFDF3"/>
      </patternFill>
    </fill>
    <fill>
      <patternFill patternType="solid">
        <fgColor rgb="FFFFFFFF"/>
        <bgColor rgb="FFFFFDF3"/>
      </patternFill>
    </fill>
  </fills>
  <borders count="10">
    <border diagonalUp="false" diagonalDown="false">
      <left/>
      <right/>
      <top/>
      <bottom/>
      <diagonal/>
    </border>
    <border diagonalUp="false" diagonalDown="false">
      <left style="thin">
        <color rgb="FF3D5A7A"/>
      </left>
      <right/>
      <top style="thick">
        <color rgb="FFD8A541"/>
      </top>
      <bottom/>
      <diagonal/>
    </border>
    <border diagonalUp="false" diagonalDown="false">
      <left/>
      <right/>
      <top style="thick">
        <color rgb="FFD8A541"/>
      </top>
      <bottom/>
      <diagonal/>
    </border>
    <border diagonalUp="false" diagonalDown="false">
      <left/>
      <right style="thin">
        <color rgb="FF3D5A7A"/>
      </right>
      <top style="thick">
        <color rgb="FFD8A541"/>
      </top>
      <bottom/>
      <diagonal/>
    </border>
    <border diagonalUp="false" diagonalDown="false">
      <left style="thin">
        <color rgb="FF3D5A7A"/>
      </left>
      <right/>
      <top/>
      <bottom/>
      <diagonal/>
    </border>
    <border diagonalUp="false" diagonalDown="false">
      <left/>
      <right style="thin">
        <color rgb="FF3D5A7A"/>
      </right>
      <top/>
      <bottom/>
      <diagonal/>
    </border>
    <border diagonalUp="false" diagonalDown="false">
      <left style="thin">
        <color rgb="FF3D5A7A"/>
      </left>
      <right style="thin">
        <color rgb="FF3D5A7A"/>
      </right>
      <top/>
      <bottom/>
      <diagonal/>
    </border>
    <border diagonalUp="false" diagonalDown="false">
      <left style="thin">
        <color rgb="FF3D5A7A"/>
      </left>
      <right style="thin">
        <color rgb="FF3D5A7A"/>
      </right>
      <top/>
      <bottom style="thin">
        <color rgb="FF3D5A7A"/>
      </bottom>
      <diagonal/>
    </border>
    <border diagonalUp="false" diagonalDown="false">
      <left style="thin">
        <color rgb="FFE5E2DA"/>
      </left>
      <right style="thin">
        <color rgb="FFE5E2DA"/>
      </right>
      <top style="thin">
        <color rgb="FFE5E2DA"/>
      </top>
      <bottom style="thin">
        <color rgb="FFE5E2DA"/>
      </bottom>
      <diagonal/>
    </border>
    <border diagonalUp="false" diagonalDown="false">
      <left style="dashed">
        <color rgb="FF7A93AD"/>
      </left>
      <right style="dashed">
        <color rgb="FF7A93AD"/>
      </right>
      <top style="dashed">
        <color rgb="FF7A93AD"/>
      </top>
      <bottom style="dashed">
        <color rgb="FF7A93AD"/>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3" borderId="4"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64" fontId="4" fillId="3" borderId="6" xfId="0" applyFont="true" applyBorder="true" applyAlignment="true" applyProtection="false">
      <alignment horizontal="center" vertical="center" textRotation="0" wrapText="false" indent="0" shrinkToFit="false"/>
      <protection locked="true" hidden="false"/>
    </xf>
    <xf numFmtId="164" fontId="5" fillId="3" borderId="6" xfId="0" applyFont="true" applyBorder="true" applyAlignment="true" applyProtection="false">
      <alignment horizontal="center" vertical="center" textRotation="0" wrapText="true" indent="0" shrinkToFit="false"/>
      <protection locked="true" hidden="false"/>
    </xf>
    <xf numFmtId="164" fontId="6" fillId="3" borderId="6" xfId="0" applyFont="true" applyBorder="true" applyAlignment="true" applyProtection="false">
      <alignment horizontal="center" vertical="center" textRotation="0" wrapText="false" indent="0" shrinkToFit="false"/>
      <protection locked="true" hidden="false"/>
    </xf>
    <xf numFmtId="164" fontId="7" fillId="3" borderId="6" xfId="0" applyFont="true" applyBorder="true" applyAlignment="true" applyProtection="false">
      <alignment horizontal="center" vertical="center" textRotation="0" wrapText="false" indent="0" shrinkToFit="false"/>
      <protection locked="true" hidden="false"/>
    </xf>
    <xf numFmtId="164" fontId="8" fillId="4" borderId="0" xfId="0" applyFont="true" applyBorder="true" applyAlignment="true" applyProtection="false">
      <alignment horizontal="center" vertical="center" textRotation="0" wrapText="false" indent="0" shrinkToFit="false"/>
      <protection locked="true" hidden="false"/>
    </xf>
    <xf numFmtId="164" fontId="9" fillId="3" borderId="7" xfId="0" applyFont="true" applyBorder="true" applyAlignment="true" applyProtection="false">
      <alignment horizontal="center" vertical="center" textRotation="0" wrapText="true" indent="0" shrinkToFit="false"/>
      <protection locked="true" hidden="false"/>
    </xf>
    <xf numFmtId="164" fontId="10" fillId="2" borderId="0" xfId="0" applyFont="true" applyBorder="true" applyAlignment="true" applyProtection="false">
      <alignment horizontal="left" vertical="center" textRotation="0" wrapText="false" indent="0" shrinkToFit="false"/>
      <protection locked="true" hidden="false"/>
    </xf>
    <xf numFmtId="164" fontId="11" fillId="2"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4" fillId="5" borderId="8" xfId="0" applyFont="true" applyBorder="true" applyAlignment="true" applyProtection="true">
      <alignment horizontal="left" vertical="center" textRotation="0" wrapText="false" indent="0" shrinkToFit="false"/>
      <protection locked="false" hidden="false"/>
    </xf>
    <xf numFmtId="164" fontId="15" fillId="0" borderId="0" xfId="0" applyFont="true" applyBorder="true" applyAlignment="true" applyProtection="false">
      <alignment horizontal="general" vertical="top" textRotation="0" wrapText="true" indent="0" shrinkToFit="false"/>
      <protection locked="true" hidden="false"/>
    </xf>
    <xf numFmtId="164" fontId="16" fillId="6" borderId="8"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left" vertical="center" textRotation="0" wrapText="false" indent="0" shrinkToFit="false"/>
      <protection locked="true" hidden="false"/>
    </xf>
    <xf numFmtId="164" fontId="18" fillId="7" borderId="8" xfId="0" applyFont="true" applyBorder="true" applyAlignment="true" applyProtection="false">
      <alignment horizontal="center" vertical="center" textRotation="0" wrapText="false" indent="0" shrinkToFit="false"/>
      <protection locked="true" hidden="false"/>
    </xf>
    <xf numFmtId="164" fontId="19" fillId="8" borderId="8" xfId="0" applyFont="true" applyBorder="true" applyAlignment="true" applyProtection="false">
      <alignment horizontal="center" vertical="center" textRotation="0" wrapText="false" indent="0" shrinkToFit="false"/>
      <protection locked="true" hidden="false"/>
    </xf>
    <xf numFmtId="164" fontId="13" fillId="9" borderId="8" xfId="0" applyFont="true" applyBorder="true" applyAlignment="true" applyProtection="false">
      <alignment horizontal="center" vertical="center" textRotation="0" wrapText="false" indent="0" shrinkToFit="false"/>
      <protection locked="true" hidden="false"/>
    </xf>
    <xf numFmtId="164" fontId="20" fillId="10" borderId="8"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top" textRotation="0" wrapText="tru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4" fontId="25" fillId="3" borderId="8" xfId="0" applyFont="true" applyBorder="true" applyAlignment="true" applyProtection="false">
      <alignment horizontal="center" vertical="center" textRotation="0" wrapText="true" indent="0" shrinkToFit="false"/>
      <protection locked="true" hidden="false"/>
    </xf>
    <xf numFmtId="164" fontId="26" fillId="11" borderId="0" xfId="0" applyFont="true" applyBorder="true" applyAlignment="true" applyProtection="false">
      <alignment horizontal="left" vertical="center" textRotation="0" wrapText="false" indent="0" shrinkToFit="false"/>
      <protection locked="true" hidden="false"/>
    </xf>
    <xf numFmtId="164" fontId="27" fillId="12" borderId="8" xfId="0" applyFont="true" applyBorder="true" applyAlignment="true" applyProtection="false">
      <alignment horizontal="center" vertical="center" textRotation="0" wrapText="false" indent="0" shrinkToFit="false"/>
      <protection locked="true" hidden="false"/>
    </xf>
    <xf numFmtId="164" fontId="15" fillId="13" borderId="8" xfId="0" applyFont="true" applyBorder="true" applyAlignment="true" applyProtection="false">
      <alignment horizontal="general" vertical="top" textRotation="0" wrapText="true" indent="0" shrinkToFit="false"/>
      <protection locked="true" hidden="false"/>
    </xf>
    <xf numFmtId="164" fontId="20" fillId="10" borderId="8" xfId="0" applyFont="true" applyBorder="true" applyAlignment="true" applyProtection="true">
      <alignment horizontal="center" vertical="center" textRotation="0" wrapText="true" indent="0" shrinkToFit="false"/>
      <protection locked="false" hidden="false"/>
    </xf>
    <xf numFmtId="164" fontId="17" fillId="13" borderId="8" xfId="0" applyFont="true" applyBorder="true" applyAlignment="true" applyProtection="true">
      <alignment horizontal="general" vertical="top" textRotation="0" wrapText="true" indent="0" shrinkToFit="false"/>
      <protection locked="false" hidden="false"/>
    </xf>
    <xf numFmtId="164" fontId="29" fillId="2" borderId="0" xfId="0" applyFont="true" applyBorder="true" applyAlignment="true" applyProtection="false">
      <alignment horizontal="left" vertical="center" textRotation="0" wrapText="false" indent="0" shrinkToFit="false"/>
      <protection locked="true" hidden="false"/>
    </xf>
    <xf numFmtId="164" fontId="27" fillId="0" borderId="8" xfId="0" applyFont="true" applyBorder="true" applyAlignment="true" applyProtection="false">
      <alignment horizontal="center" vertical="center" textRotation="0" wrapText="false" indent="0" shrinkToFit="false"/>
      <protection locked="true" hidden="false"/>
    </xf>
    <xf numFmtId="164" fontId="17" fillId="0" borderId="8" xfId="0" applyFont="true" applyBorder="true" applyAlignment="true" applyProtection="false">
      <alignment horizontal="general" vertical="center" textRotation="0" wrapText="true" indent="0" shrinkToFit="false"/>
      <protection locked="true" hidden="false"/>
    </xf>
    <xf numFmtId="164" fontId="30" fillId="0" borderId="8" xfId="0" applyFont="true" applyBorder="true" applyAlignment="true" applyProtection="false">
      <alignment horizontal="general" vertical="top" textRotation="0" wrapText="true" indent="0" shrinkToFit="false"/>
      <protection locked="true" hidden="false"/>
    </xf>
    <xf numFmtId="164" fontId="31" fillId="0" borderId="8" xfId="0" applyFont="true" applyBorder="true" applyAlignment="true" applyProtection="false">
      <alignment horizontal="center" vertical="center" textRotation="0" wrapText="true" indent="0" shrinkToFit="false"/>
      <protection locked="true" hidden="false"/>
    </xf>
    <xf numFmtId="164" fontId="17" fillId="0" borderId="8" xfId="0" applyFont="true" applyBorder="true" applyAlignment="true" applyProtection="true">
      <alignment horizontal="general" vertical="top" textRotation="0" wrapText="true" indent="0" shrinkToFit="false"/>
      <protection locked="false" hidden="false"/>
    </xf>
    <xf numFmtId="164" fontId="17" fillId="0" borderId="8" xfId="0" applyFont="true" applyBorder="true" applyAlignment="true" applyProtection="true">
      <alignment horizontal="center" vertical="center" textRotation="0" wrapText="false" indent="0" shrinkToFit="false"/>
      <protection locked="false" hidden="false"/>
    </xf>
    <xf numFmtId="165" fontId="17" fillId="0" borderId="8" xfId="0" applyFont="true" applyBorder="true" applyAlignment="true" applyProtection="true">
      <alignment horizontal="center" vertical="center" textRotation="0" wrapText="false" indent="0" shrinkToFit="false"/>
      <protection locked="false" hidden="false"/>
    </xf>
    <xf numFmtId="164" fontId="32" fillId="2" borderId="0" xfId="0" applyFont="true" applyBorder="true" applyAlignment="true" applyProtection="false">
      <alignment horizontal="left" vertical="center" textRotation="0" wrapText="false" indent="0" shrinkToFit="false"/>
      <protection locked="true" hidden="false"/>
    </xf>
    <xf numFmtId="164" fontId="33" fillId="13" borderId="9" xfId="0" applyFont="true" applyBorder="true" applyAlignment="true" applyProtection="true">
      <alignment horizontal="center" vertical="center" textRotation="0" wrapText="true" indent="0" shrinkToFit="false"/>
      <protection locked="false" hidden="false"/>
    </xf>
    <xf numFmtId="164" fontId="34" fillId="12" borderId="0" xfId="0" applyFont="true" applyBorder="true" applyAlignment="true" applyProtection="false">
      <alignment horizontal="left" vertical="center" textRotation="0" wrapText="false" indent="0" shrinkToFit="false"/>
      <protection locked="true" hidden="false"/>
    </xf>
    <xf numFmtId="164" fontId="35" fillId="11" borderId="0" xfId="0" applyFont="true" applyBorder="true" applyAlignment="true" applyProtection="false">
      <alignment horizontal="center" vertical="center" textRotation="0" wrapText="true" indent="0" shrinkToFit="false"/>
      <protection locked="true" hidden="false"/>
    </xf>
    <xf numFmtId="164" fontId="25" fillId="3" borderId="8" xfId="0" applyFont="true" applyBorder="true" applyAlignment="true" applyProtection="false">
      <alignment horizontal="left" vertical="center" textRotation="0" wrapText="false" indent="0" shrinkToFit="false"/>
      <protection locked="true" hidden="false"/>
    </xf>
    <xf numFmtId="164" fontId="25" fillId="3" borderId="8" xfId="0" applyFont="true" applyBorder="true" applyAlignment="true" applyProtection="false">
      <alignment horizontal="center" vertical="center" textRotation="0" wrapText="false" indent="0" shrinkToFit="false"/>
      <protection locked="true" hidden="false"/>
    </xf>
    <xf numFmtId="164" fontId="16" fillId="6" borderId="8" xfId="0" applyFont="true" applyBorder="true" applyAlignment="true" applyProtection="false">
      <alignment horizontal="left" vertical="center" textRotation="0" wrapText="false" indent="0" shrinkToFit="false"/>
      <protection locked="true" hidden="false"/>
    </xf>
    <xf numFmtId="164" fontId="17" fillId="0" borderId="8" xfId="0" applyFont="true" applyBorder="true" applyAlignment="true" applyProtection="false">
      <alignment horizontal="center" vertical="center" textRotation="0" wrapText="false" indent="0" shrinkToFit="false"/>
      <protection locked="true" hidden="false"/>
    </xf>
    <xf numFmtId="164" fontId="17" fillId="0" borderId="8" xfId="0" applyFont="true" applyBorder="true" applyAlignment="true" applyProtection="false">
      <alignment horizontal="left" vertical="center" textRotation="0" wrapText="false" indent="0" shrinkToFit="false"/>
      <protection locked="true" hidden="false"/>
    </xf>
    <xf numFmtId="164" fontId="31" fillId="0" borderId="8" xfId="0" applyFont="true" applyBorder="true" applyAlignment="true" applyProtection="false">
      <alignment horizontal="center" vertical="center" textRotation="0" wrapText="false" indent="0" shrinkToFit="false"/>
      <protection locked="true" hidden="false"/>
    </xf>
    <xf numFmtId="164" fontId="18" fillId="7" borderId="8" xfId="0" applyFont="true" applyBorder="true" applyAlignment="true" applyProtection="false">
      <alignment horizontal="left" vertical="center" textRotation="0" wrapText="false" indent="0" shrinkToFit="false"/>
      <protection locked="true" hidden="false"/>
    </xf>
    <xf numFmtId="164" fontId="19" fillId="8" borderId="8" xfId="0" applyFont="true" applyBorder="true" applyAlignment="true" applyProtection="false">
      <alignment horizontal="left" vertical="center" textRotation="0" wrapText="false" indent="0" shrinkToFit="false"/>
      <protection locked="true" hidden="false"/>
    </xf>
    <xf numFmtId="164" fontId="13" fillId="9" borderId="8" xfId="0" applyFont="true" applyBorder="true" applyAlignment="true" applyProtection="false">
      <alignment horizontal="left" vertical="center" textRotation="0" wrapText="false" indent="0" shrinkToFit="false"/>
      <protection locked="true" hidden="false"/>
    </xf>
    <xf numFmtId="164" fontId="20" fillId="10" borderId="8" xfId="0" applyFont="true" applyBorder="true" applyAlignment="true" applyProtection="false">
      <alignment horizontal="left" vertical="center" textRotation="0" wrapText="false" indent="0" shrinkToFit="false"/>
      <protection locked="true" hidden="false"/>
    </xf>
    <xf numFmtId="164" fontId="36" fillId="12" borderId="8" xfId="0" applyFont="true" applyBorder="true" applyAlignment="true" applyProtection="false">
      <alignment horizontal="left" vertical="center" textRotation="0" wrapText="false" indent="0" shrinkToFit="false"/>
      <protection locked="true" hidden="false"/>
    </xf>
    <xf numFmtId="164" fontId="36" fillId="12" borderId="8" xfId="0" applyFont="true" applyBorder="true" applyAlignment="true" applyProtection="false">
      <alignment horizontal="center" vertical="center" textRotation="0" wrapText="false" indent="0" shrinkToFit="false"/>
      <protection locked="true" hidden="false"/>
    </xf>
    <xf numFmtId="164" fontId="13" fillId="0" borderId="8" xfId="0" applyFont="true" applyBorder="true" applyAlignment="true" applyProtection="false">
      <alignment horizontal="left" vertical="center" textRotation="0" wrapText="false" indent="0" shrinkToFit="false"/>
      <protection locked="true" hidden="false"/>
    </xf>
    <xf numFmtId="164" fontId="37" fillId="2" borderId="0" xfId="0" applyFont="true" applyBorder="tru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1">
    <dxf>
      <font>
        <name val="Calibri"/>
        <charset val="1"/>
        <family val="0"/>
        <b val="1"/>
        <color rgb="FF1E6B2E"/>
        <sz val="10"/>
      </font>
      <fill>
        <patternFill>
          <bgColor rgb="FFD6E9D5"/>
        </patternFill>
      </fill>
    </dxf>
    <dxf>
      <font>
        <name val="Calibri"/>
        <charset val="1"/>
        <family val="0"/>
        <b val="1"/>
        <color rgb="FF8A6D1A"/>
        <sz val="10"/>
      </font>
      <fill>
        <patternFill>
          <bgColor rgb="FFFBEFD0"/>
        </patternFill>
      </fill>
    </dxf>
    <dxf>
      <font>
        <name val="Calibri"/>
        <charset val="1"/>
        <family val="0"/>
        <b val="1"/>
        <color rgb="FF9B2C20"/>
        <sz val="10"/>
      </font>
      <fill>
        <patternFill>
          <bgColor rgb="FFF6D7D2"/>
        </patternFill>
      </fill>
    </dxf>
    <dxf>
      <font>
        <name val="Calibri"/>
        <charset val="1"/>
        <family val="0"/>
        <b val="1"/>
        <color rgb="FF5D6B78"/>
        <sz val="10"/>
      </font>
      <fill>
        <patternFill>
          <bgColor rgb="FFE6E6E6"/>
        </patternFill>
      </fill>
    </dxf>
    <dxf>
      <font>
        <name val="Calibri"/>
        <charset val="1"/>
        <family val="0"/>
        <b val="1"/>
        <color rgb="FF8A8A8A"/>
        <sz val="10"/>
      </font>
      <fill>
        <patternFill>
          <bgColor rgb="FFF1EFEA"/>
        </patternFill>
      </fill>
    </dxf>
    <dxf>
      <fill>
        <patternFill patternType="solid">
          <fgColor rgb="FF13243A"/>
          <bgColor rgb="FF000000"/>
        </patternFill>
      </fill>
    </dxf>
    <dxf>
      <fill>
        <patternFill patternType="solid">
          <fgColor rgb="FFFFFFFF"/>
          <bgColor rgb="FF000000"/>
        </patternFill>
      </fill>
    </dxf>
    <dxf>
      <fill>
        <patternFill patternType="solid">
          <bgColor rgb="FF000000"/>
        </patternFill>
      </fill>
    </dxf>
    <dxf>
      <fill>
        <patternFill patternType="solid">
          <fgColor rgb="FF000000"/>
          <bgColor rgb="FF000000"/>
        </patternFill>
      </fill>
    </dxf>
    <dxf>
      <font>
        <name val="Calibri"/>
        <charset val="1"/>
        <family val="0"/>
        <color rgb="FFFFFFFF"/>
        <sz val="10"/>
      </font>
      <fill>
        <patternFill>
          <bgColor rgb="FFFFFFFF"/>
        </patternFill>
      </fill>
    </dxf>
    <dxf>
      <font>
        <name val="Calibri"/>
        <charset val="1"/>
        <family val="0"/>
        <b val="1"/>
        <color rgb="FF9A5B1E"/>
        <sz val="10"/>
      </font>
      <fill>
        <patternFill>
          <bgColor rgb="FFFBE3CF"/>
        </patternFill>
      </fill>
    </dxf>
  </dxfs>
  <colors>
    <indexedColors>
      <rgbColor rgb="FF000000"/>
      <rgbColor rgb="FFFFFFFF"/>
      <rgbColor rgb="FFFF0000"/>
      <rgbColor rgb="FF00FF00"/>
      <rgbColor rgb="FF0000FF"/>
      <rgbColor rgb="FFFFFDF3"/>
      <rgbColor rgb="FFFF00FF"/>
      <rgbColor rgb="FF00FFFF"/>
      <rgbColor rgb="FF800000"/>
      <rgbColor rgb="FF1E6B2E"/>
      <rgbColor rgb="FF000080"/>
      <rgbColor rgb="FF8A6D1A"/>
      <rgbColor rgb="FF800080"/>
      <rgbColor rgb="FF008080"/>
      <rgbColor rgb="FFD9D9D9"/>
      <rgbColor rgb="FF8A8A8A"/>
      <rgbColor rgb="FF9999FF"/>
      <rgbColor rgb="FF9A5B1E"/>
      <rgbColor rgb="FFFBEFD0"/>
      <rgbColor rgb="FFF1EFEA"/>
      <rgbColor rgb="FF660066"/>
      <rgbColor rgb="FFB08534"/>
      <rgbColor rgb="FF0066CC"/>
      <rgbColor rgb="FFBCD2E8"/>
      <rgbColor rgb="FF000080"/>
      <rgbColor rgb="FFFF00FF"/>
      <rgbColor rgb="FFFFFF00"/>
      <rgbColor rgb="FF00FFFF"/>
      <rgbColor rgb="FF800080"/>
      <rgbColor rgb="FF800000"/>
      <rgbColor rgb="FF008080"/>
      <rgbColor rgb="FF0000FF"/>
      <rgbColor rgb="FF00CCFF"/>
      <rgbColor rgb="FFE6E6E6"/>
      <rgbColor rgb="FFD6E9D5"/>
      <rgbColor rgb="FFFBE3CF"/>
      <rgbColor rgb="FFE5E2DA"/>
      <rgbColor rgb="FFFBFAF6"/>
      <rgbColor rgb="FFCC99FF"/>
      <rgbColor rgb="FFF6D7D2"/>
      <rgbColor rgb="FF3366FF"/>
      <rgbColor rgb="FF33CCCC"/>
      <rgbColor rgb="FF99CC00"/>
      <rgbColor rgb="FFFFCC00"/>
      <rgbColor rgb="FFD8A541"/>
      <rgbColor rgb="FFFF6600"/>
      <rgbColor rgb="FF5D6B78"/>
      <rgbColor rgb="FF7A93AD"/>
      <rgbColor rgb="FF13243A"/>
      <rgbColor rgb="FF339966"/>
      <rgbColor rgb="FF0E1B2A"/>
      <rgbColor rgb="FF231A05"/>
      <rgbColor rgb="FF9B2C20"/>
      <rgbColor rgb="FF993366"/>
      <rgbColor rgb="FF3D5A7A"/>
      <rgbColor rgb="FF16222E"/>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charts/_rels/chart1.xml.rels><?xml version="1.0" encoding="UTF-8"?>
<Relationships xmlns="http://schemas.openxmlformats.org/package/2006/relationships"><Relationship Id="rId1" Type="http://schemas.microsoft.com/office/2011/relationships/chartStyle" Target="style1.xml"/><Relationship Id="rId2" Type="http://schemas.microsoft.com/office/2011/relationships/chartColorStyle" Target="colors1.xml"/>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Requirements met by control</a:t>
            </a:r>
          </a:p>
        </c:rich>
      </c:tx>
      <c:overlay val="0"/>
      <c:spPr>
        <a:noFill/>
        <a:ln w="0">
          <a:noFill/>
        </a:ln>
      </c:spPr>
    </c:title>
    <c:autoTitleDeleted val="0"/>
    <c:plotArea>
      <c:barChart>
        <c:barDir val="bar"/>
        <c:grouping val="stacked"/>
        <c:varyColors val="0"/>
        <c:ser>
          <c:idx val="0"/>
          <c:order val="0"/>
          <c:spPr>
            <a:solidFill>
              <a:srgbClr val="1E6B2E"/>
            </a:solidFill>
            <a:ln w="12600">
              <a:noFill/>
            </a:ln>
          </c:spPr>
          <c:invertIfNegative val="0"/>
        </c:ser>
        <c:ser>
          <c:idx val="1"/>
          <c:order val="1"/>
          <c:spPr>
            <a:solidFill>
              <a:srgbClr val="F6D7D2"/>
            </a:solidFill>
            <a:ln w="12600">
              <a:noFill/>
            </a:ln>
          </c:spPr>
          <c:invertIfNegative val="0"/>
        </c:ser>
        <c:gapWidth val="150"/>
        <c:overlap val="100"/>
        <c:axId val="97112883"/>
        <c:axId val="35081036"/>
      </c:barChart>
      <c:catAx>
        <c:axId val="97112883"/>
        <c:scaling>
          <c:orientation val="minMax"/>
        </c:scaling>
        <c:delete val="0"/>
        <c:axPos val="b"/>
        <c:numFmt formatCode="[$-409]mm/dd/yyyy"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35081036"/>
        <c:crosses val="autoZero"/>
        <c:auto val="1"/>
        <c:lblAlgn val="ctr"/>
        <c:lblOffset val="100"/>
        <c:noMultiLvlLbl val="0"/>
      </c:catAx>
      <c:valAx>
        <c:axId val="35081036"/>
        <c:scaling>
          <c:orientation val="minMax"/>
        </c:scaling>
        <c:delete val="0"/>
        <c:axPos val="l"/>
        <c:majorGridlines>
          <c:spPr>
            <a:ln w="9360">
              <a:solidFill>
                <a:srgbClr val="878787"/>
              </a:solidFill>
              <a:round/>
            </a:ln>
          </c:spPr>
        </c:majorGridlines>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97112883"/>
        <c:crosses val="autoZero"/>
        <c:crossBetween val="between"/>
      </c:valAx>
      <c:spPr>
        <a:solidFill>
          <a:srgbClr val="FFFFFF"/>
        </a:solidFill>
        <a:ln w="0">
          <a:noFill/>
        </a:ln>
      </c:spPr>
    </c:plotArea>
    <c:legend>
      <c:legendPos val="b"/>
      <c:overlay val="0"/>
      <c:spPr>
        <a:noFill/>
        <a:ln w="0">
          <a:noFill/>
        </a:ln>
      </c:spPr>
      <c:txPr>
        <a:bodyPr/>
        <a:lstStyle/>
        <a:p>
          <a:pPr>
            <a:defRPr sz="1000" b="0" u="none" strike="noStrike">
              <a:solidFill>
                <a:srgbClr val="000000"/>
              </a:solidFill>
              <a:uFillTx/>
              <a:latin typeface="Calibri"/>
            </a:defRPr>
          </a:pPr>
        </a:p>
      </c:txPr>
    </c:legend>
    <c:plotVisOnly val="1"/>
    <c:dispBlanksAs val="gap"/>
  </c:chart>
  <c:spPr>
    <a:solidFill>
      <a:srgbClr val="FFFFFF"/>
    </a:solidFill>
    <a:ln w="9360">
      <a:solidFill>
        <a:srgbClr val="D9D9D9"/>
      </a:solidFill>
      <a:round/>
    </a:ln>
  </c:spPr>
</c:chartSpace>
</file>

<file path=xl/charts/colors1.xml><?xml version="1.0" encoding="utf-8"?>
<cs:colorStyle xmlns:cs="http://schemas.microsoft.com/office/drawing/2012/chartStyle" xmlns:a="http://schemas.openxmlformats.org/drawingml/2006/main" meth="cycle" id="10">
  <a:schemeClr val="accent1"/>
</cs:colorStyle>
</file>

<file path=xl/charts/style1.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_rels/drawing5.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1</xdr:row>
      <xdr:rowOff>0</xdr:rowOff>
    </xdr:from>
    <xdr:to>
      <xdr:col>3</xdr:col>
      <xdr:colOff>875880</xdr:colOff>
      <xdr:row>2</xdr:row>
      <xdr:rowOff>199800</xdr:rowOff>
    </xdr:to>
    <xdr:pic>
      <xdr:nvPicPr>
        <xdr:cNvPr id="1" name="Image 1" descr="Picture"/>
        <xdr:cNvPicPr/>
      </xdr:nvPicPr>
      <xdr:blipFill>
        <a:blip r:embed="rId1"/>
        <a:stretch/>
      </xdr:blipFill>
      <xdr:spPr>
        <a:xfrm>
          <a:off x="1409760" y="247680"/>
          <a:ext cx="2285640" cy="4474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0</xdr:colOff>
      <xdr:row>0</xdr:row>
      <xdr:rowOff>0</xdr:rowOff>
    </xdr:from>
    <xdr:to>
      <xdr:col>4</xdr:col>
      <xdr:colOff>18720</xdr:colOff>
      <xdr:row>0</xdr:row>
      <xdr:rowOff>275760</xdr:rowOff>
    </xdr:to>
    <xdr:pic>
      <xdr:nvPicPr>
        <xdr:cNvPr id="2" name="Image 1" descr="Picture"/>
        <xdr:cNvPicPr/>
      </xdr:nvPicPr>
      <xdr:blipFill>
        <a:blip r:embed="rId1"/>
        <a:stretch/>
      </xdr:blipFill>
      <xdr:spPr>
        <a:xfrm>
          <a:off x="5850360" y="0"/>
          <a:ext cx="1428480" cy="27576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0</xdr:rowOff>
    </xdr:from>
    <xdr:to>
      <xdr:col>3</xdr:col>
      <xdr:colOff>300600</xdr:colOff>
      <xdr:row>0</xdr:row>
      <xdr:rowOff>275760</xdr:rowOff>
    </xdr:to>
    <xdr:pic>
      <xdr:nvPicPr>
        <xdr:cNvPr id="3" name="Image 1" descr="Picture"/>
        <xdr:cNvPicPr/>
      </xdr:nvPicPr>
      <xdr:blipFill>
        <a:blip r:embed="rId1"/>
        <a:stretch/>
      </xdr:blipFill>
      <xdr:spPr>
        <a:xfrm>
          <a:off x="5991120" y="0"/>
          <a:ext cx="1428480" cy="27576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9</xdr:col>
      <xdr:colOff>0</xdr:colOff>
      <xdr:row>0</xdr:row>
      <xdr:rowOff>0</xdr:rowOff>
    </xdr:from>
    <xdr:to>
      <xdr:col>10</xdr:col>
      <xdr:colOff>511920</xdr:colOff>
      <xdr:row>0</xdr:row>
      <xdr:rowOff>275760</xdr:rowOff>
    </xdr:to>
    <xdr:pic>
      <xdr:nvPicPr>
        <xdr:cNvPr id="4" name="Image 1" descr="Picture"/>
        <xdr:cNvPicPr/>
      </xdr:nvPicPr>
      <xdr:blipFill>
        <a:blip r:embed="rId1"/>
        <a:stretch/>
      </xdr:blipFill>
      <xdr:spPr>
        <a:xfrm>
          <a:off x="15083640" y="0"/>
          <a:ext cx="1428480" cy="275760"/>
        </a:xfrm>
        <a:prstGeom prst="rect">
          <a:avLst/>
        </a:prstGeom>
        <a:noFill/>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19</xdr:row>
      <xdr:rowOff>0</xdr:rowOff>
    </xdr:from>
    <xdr:to>
      <xdr:col>6</xdr:col>
      <xdr:colOff>1115280</xdr:colOff>
      <xdr:row>35</xdr:row>
      <xdr:rowOff>119520</xdr:rowOff>
    </xdr:to>
    <xdr:graphicFrame>
      <xdr:nvGraphicFramePr>
        <xdr:cNvPr id="5" name="Chart 1"/>
        <xdr:cNvGraphicFramePr/>
      </xdr:nvGraphicFramePr>
      <xdr:xfrm>
        <a:off x="0" y="4057560"/>
        <a:ext cx="6119640" cy="3167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38</xdr:row>
      <xdr:rowOff>0</xdr:rowOff>
    </xdr:from>
    <xdr:to>
      <xdr:col>1</xdr:col>
      <xdr:colOff>1217160</xdr:colOff>
      <xdr:row>39</xdr:row>
      <xdr:rowOff>47160</xdr:rowOff>
    </xdr:to>
    <xdr:pic>
      <xdr:nvPicPr>
        <xdr:cNvPr id="6" name="Image 2" descr="Picture"/>
        <xdr:cNvPicPr/>
      </xdr:nvPicPr>
      <xdr:blipFill>
        <a:blip r:embed="rId2"/>
        <a:stretch/>
      </xdr:blipFill>
      <xdr:spPr>
        <a:xfrm>
          <a:off x="0" y="7677000"/>
          <a:ext cx="1428480" cy="27576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33"/>
  <sheetViews>
    <sheetView showFormulas="false" showGridLines="false" showRowColHeaders="true" showZeros="true" rightToLeft="false" tabSelected="true" showOutlineSymbols="true" defaultGridColor="true" view="normal" topLeftCell="A1" colorId="64" zoomScale="110" zoomScaleNormal="11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2" min="2" style="0" width="16"/>
    <col collapsed="false" customWidth="true" hidden="false" outlineLevel="0" max="5" min="3" style="0" width="20"/>
    <col collapsed="false" customWidth="true" hidden="false" outlineLevel="0" max="6" min="6" style="0" width="16"/>
    <col collapsed="false" customWidth="true" hidden="false" outlineLevel="0" max="7" min="7" style="0" width="4"/>
    <col collapsed="false" customWidth="true" hidden="false" outlineLevel="0" max="8" min="8" style="0" width="3"/>
  </cols>
  <sheetData>
    <row r="1" customFormat="false" ht="19.5" hidden="false" customHeight="true" outlineLevel="0" collapsed="false">
      <c r="A1" s="1"/>
      <c r="B1" s="1"/>
      <c r="C1" s="1"/>
      <c r="D1" s="1"/>
      <c r="E1" s="1"/>
      <c r="F1" s="1"/>
      <c r="G1" s="1"/>
      <c r="H1" s="1"/>
      <c r="I1" s="1"/>
      <c r="J1" s="1"/>
      <c r="K1" s="1"/>
      <c r="L1" s="1"/>
    </row>
    <row r="2" customFormat="false" ht="19.5" hidden="false" customHeight="true" outlineLevel="0" collapsed="false">
      <c r="A2" s="1"/>
      <c r="B2" s="1"/>
      <c r="C2" s="1"/>
      <c r="D2" s="1"/>
      <c r="E2" s="1"/>
      <c r="F2" s="1"/>
      <c r="G2" s="1"/>
      <c r="H2" s="1"/>
      <c r="I2" s="1"/>
      <c r="J2" s="1"/>
      <c r="K2" s="1"/>
      <c r="L2" s="1"/>
    </row>
    <row r="3" customFormat="false" ht="19.5" hidden="false" customHeight="true" outlineLevel="0" collapsed="false">
      <c r="A3" s="1"/>
      <c r="B3" s="1"/>
      <c r="C3" s="1"/>
      <c r="D3" s="1"/>
      <c r="E3" s="1"/>
      <c r="F3" s="1"/>
      <c r="G3" s="1"/>
      <c r="H3" s="1"/>
      <c r="I3" s="1"/>
      <c r="J3" s="1"/>
      <c r="K3" s="1"/>
      <c r="L3" s="1"/>
    </row>
    <row r="4" customFormat="false" ht="19.5" hidden="false" customHeight="true" outlineLevel="0" collapsed="false">
      <c r="A4" s="1"/>
      <c r="B4" s="2"/>
      <c r="C4" s="3"/>
      <c r="D4" s="3"/>
      <c r="E4" s="3"/>
      <c r="F4" s="4"/>
      <c r="G4" s="1"/>
      <c r="H4" s="1"/>
      <c r="I4" s="1"/>
      <c r="J4" s="1"/>
      <c r="K4" s="1"/>
      <c r="L4" s="1"/>
    </row>
    <row r="5" customFormat="false" ht="19.5" hidden="false" customHeight="true" outlineLevel="0" collapsed="false">
      <c r="A5" s="1"/>
      <c r="B5" s="5"/>
      <c r="C5" s="6"/>
      <c r="D5" s="6"/>
      <c r="E5" s="6"/>
      <c r="F5" s="7"/>
      <c r="G5" s="1"/>
      <c r="H5" s="1"/>
      <c r="I5" s="1"/>
      <c r="J5" s="1"/>
      <c r="K5" s="1"/>
      <c r="L5" s="1"/>
    </row>
    <row r="6" customFormat="false" ht="19.5" hidden="false" customHeight="true" outlineLevel="0" collapsed="false">
      <c r="A6" s="1"/>
      <c r="B6" s="8" t="s">
        <v>0</v>
      </c>
      <c r="C6" s="8"/>
      <c r="D6" s="8"/>
      <c r="E6" s="8"/>
      <c r="F6" s="8"/>
      <c r="G6" s="1"/>
      <c r="H6" s="1"/>
      <c r="I6" s="1"/>
      <c r="J6" s="1"/>
      <c r="K6" s="1"/>
      <c r="L6" s="1"/>
    </row>
    <row r="7" customFormat="false" ht="27" hidden="false" customHeight="true" outlineLevel="0" collapsed="false">
      <c r="A7" s="1"/>
      <c r="B7" s="9" t="s">
        <v>1</v>
      </c>
      <c r="C7" s="9"/>
      <c r="D7" s="9"/>
      <c r="E7" s="9"/>
      <c r="F7" s="9"/>
      <c r="G7" s="1"/>
      <c r="H7" s="1"/>
      <c r="I7" s="1"/>
      <c r="J7" s="1"/>
      <c r="K7" s="1"/>
      <c r="L7" s="1"/>
    </row>
    <row r="8" customFormat="false" ht="27" hidden="false" customHeight="true" outlineLevel="0" collapsed="false">
      <c r="A8" s="1"/>
      <c r="B8" s="9"/>
      <c r="C8" s="9"/>
      <c r="D8" s="9"/>
      <c r="E8" s="9"/>
      <c r="F8" s="9"/>
      <c r="G8" s="1"/>
      <c r="H8" s="1"/>
      <c r="I8" s="1"/>
      <c r="J8" s="1"/>
      <c r="K8" s="1"/>
      <c r="L8" s="1"/>
    </row>
    <row r="9" customFormat="false" ht="27" hidden="false" customHeight="true" outlineLevel="0" collapsed="false">
      <c r="A9" s="1"/>
      <c r="B9" s="9"/>
      <c r="C9" s="9"/>
      <c r="D9" s="9"/>
      <c r="E9" s="9"/>
      <c r="F9" s="9"/>
      <c r="G9" s="1"/>
      <c r="H9" s="1"/>
      <c r="I9" s="1"/>
      <c r="J9" s="1"/>
      <c r="K9" s="1"/>
      <c r="L9" s="1"/>
    </row>
    <row r="10" customFormat="false" ht="19.5" hidden="false" customHeight="true" outlineLevel="0" collapsed="false">
      <c r="A10" s="1"/>
      <c r="B10" s="5"/>
      <c r="C10" s="6"/>
      <c r="D10" s="6"/>
      <c r="E10" s="6"/>
      <c r="F10" s="7"/>
      <c r="G10" s="1"/>
      <c r="H10" s="1"/>
      <c r="I10" s="1"/>
      <c r="J10" s="1"/>
      <c r="K10" s="1"/>
      <c r="L10" s="1"/>
    </row>
    <row r="11" customFormat="false" ht="19.5" hidden="false" customHeight="true" outlineLevel="0" collapsed="false">
      <c r="A11" s="1"/>
      <c r="B11" s="10" t="s">
        <v>2</v>
      </c>
      <c r="C11" s="10"/>
      <c r="D11" s="10"/>
      <c r="E11" s="10"/>
      <c r="F11" s="10"/>
      <c r="G11" s="1"/>
      <c r="H11" s="1"/>
      <c r="I11" s="1"/>
      <c r="J11" s="1"/>
      <c r="K11" s="1"/>
      <c r="L11" s="1"/>
    </row>
    <row r="12" customFormat="false" ht="19.5" hidden="false" customHeight="true" outlineLevel="0" collapsed="false">
      <c r="A12" s="1"/>
      <c r="B12" s="5"/>
      <c r="C12" s="6"/>
      <c r="D12" s="6"/>
      <c r="E12" s="6"/>
      <c r="F12" s="7"/>
      <c r="G12" s="1"/>
      <c r="H12" s="1"/>
      <c r="I12" s="1"/>
      <c r="J12" s="1"/>
      <c r="K12" s="1"/>
      <c r="L12" s="1"/>
    </row>
    <row r="13" customFormat="false" ht="19.5" hidden="false" customHeight="true" outlineLevel="0" collapsed="false">
      <c r="A13" s="1"/>
      <c r="B13" s="11" t="s">
        <v>3</v>
      </c>
      <c r="C13" s="11"/>
      <c r="D13" s="11"/>
      <c r="E13" s="11"/>
      <c r="F13" s="11"/>
      <c r="G13" s="1"/>
      <c r="H13" s="1"/>
      <c r="I13" s="1"/>
      <c r="J13" s="1"/>
      <c r="K13" s="1"/>
      <c r="L13" s="1"/>
    </row>
    <row r="14" customFormat="false" ht="19.5" hidden="false" customHeight="true" outlineLevel="0" collapsed="false">
      <c r="A14" s="1"/>
      <c r="B14" s="5"/>
      <c r="C14" s="6"/>
      <c r="D14" s="6"/>
      <c r="E14" s="6"/>
      <c r="F14" s="7"/>
      <c r="G14" s="1"/>
      <c r="H14" s="1"/>
      <c r="I14" s="1"/>
      <c r="J14" s="1"/>
      <c r="K14" s="1"/>
      <c r="L14" s="1"/>
    </row>
    <row r="15" customFormat="false" ht="30" hidden="false" customHeight="true" outlineLevel="0" collapsed="false">
      <c r="A15" s="1"/>
      <c r="B15" s="5"/>
      <c r="C15" s="12" t="str">
        <f aca="false">HYPERLINK("#'Start Here'!A1","▶   Get started")</f>
        <v>▶   Get started</v>
      </c>
      <c r="D15" s="12"/>
      <c r="E15" s="12"/>
      <c r="F15" s="7"/>
      <c r="G15" s="1"/>
      <c r="H15" s="1"/>
      <c r="I15" s="1"/>
      <c r="J15" s="1"/>
      <c r="K15" s="1"/>
      <c r="L15" s="1"/>
    </row>
    <row r="16" customFormat="false" ht="19.5" hidden="false" customHeight="true" outlineLevel="0" collapsed="false">
      <c r="A16" s="1"/>
      <c r="B16" s="5"/>
      <c r="C16" s="6"/>
      <c r="D16" s="6"/>
      <c r="E16" s="6"/>
      <c r="F16" s="7"/>
      <c r="G16" s="1"/>
      <c r="H16" s="1"/>
      <c r="I16" s="1"/>
      <c r="J16" s="1"/>
      <c r="K16" s="1"/>
      <c r="L16" s="1"/>
    </row>
    <row r="17" customFormat="false" ht="19.5" hidden="false" customHeight="true" outlineLevel="0" collapsed="false">
      <c r="A17" s="1"/>
      <c r="B17" s="11" t="str">
        <f aca="false">HYPERLINK("https://digitaltactics.au/privacy","Privacy policy  ·  digitaltactics.au/privacy")</f>
        <v>Privacy policy  ·  digitaltactics.au/privacy</v>
      </c>
      <c r="C17" s="11"/>
      <c r="D17" s="11"/>
      <c r="E17" s="11"/>
      <c r="F17" s="11"/>
      <c r="G17" s="1"/>
      <c r="H17" s="1"/>
      <c r="I17" s="1"/>
      <c r="J17" s="1"/>
      <c r="K17" s="1"/>
      <c r="L17" s="1"/>
    </row>
    <row r="18" customFormat="false" ht="19.5" hidden="false" customHeight="true" outlineLevel="0" collapsed="false">
      <c r="A18" s="1"/>
      <c r="B18" s="5"/>
      <c r="C18" s="6"/>
      <c r="D18" s="6"/>
      <c r="E18" s="6"/>
      <c r="F18" s="7"/>
      <c r="G18" s="1"/>
      <c r="H18" s="1"/>
      <c r="I18" s="1"/>
      <c r="J18" s="1"/>
      <c r="K18" s="1"/>
      <c r="L18" s="1"/>
    </row>
    <row r="19" customFormat="false" ht="19.5" hidden="false" customHeight="true" outlineLevel="0" collapsed="false">
      <c r="A19" s="1"/>
      <c r="B19" s="13" t="s">
        <v>4</v>
      </c>
      <c r="C19" s="13"/>
      <c r="D19" s="13"/>
      <c r="E19" s="13"/>
      <c r="F19" s="13"/>
      <c r="G19" s="1"/>
      <c r="H19" s="1"/>
      <c r="I19" s="1"/>
      <c r="J19" s="1"/>
      <c r="K19" s="1"/>
      <c r="L19" s="1"/>
    </row>
    <row r="20" customFormat="false" ht="19.5" hidden="false" customHeight="true" outlineLevel="0" collapsed="false">
      <c r="A20" s="1"/>
      <c r="B20" s="13"/>
      <c r="C20" s="13"/>
      <c r="D20" s="13"/>
      <c r="E20" s="13"/>
      <c r="F20" s="13"/>
      <c r="G20" s="1"/>
      <c r="H20" s="1"/>
      <c r="I20" s="1"/>
      <c r="J20" s="1"/>
      <c r="K20" s="1"/>
      <c r="L20" s="1"/>
    </row>
    <row r="21" customFormat="false" ht="19.5" hidden="false" customHeight="true" outlineLevel="0" collapsed="false">
      <c r="A21" s="1"/>
      <c r="B21" s="13"/>
      <c r="C21" s="13"/>
      <c r="D21" s="13"/>
      <c r="E21" s="13"/>
      <c r="F21" s="13"/>
      <c r="G21" s="1"/>
      <c r="H21" s="1"/>
      <c r="I21" s="1"/>
      <c r="J21" s="1"/>
      <c r="K21" s="1"/>
      <c r="L21" s="1"/>
    </row>
    <row r="22" customFormat="false" ht="19.5" hidden="false" customHeight="true" outlineLevel="0" collapsed="false">
      <c r="A22" s="1"/>
      <c r="B22" s="13"/>
      <c r="C22" s="13"/>
      <c r="D22" s="13"/>
      <c r="E22" s="13"/>
      <c r="F22" s="13"/>
      <c r="G22" s="1"/>
      <c r="H22" s="1"/>
      <c r="I22" s="1"/>
      <c r="J22" s="1"/>
      <c r="K22" s="1"/>
      <c r="L22" s="1"/>
    </row>
    <row r="23" customFormat="false" ht="19.5" hidden="false" customHeight="true" outlineLevel="0" collapsed="false">
      <c r="A23" s="1"/>
      <c r="B23" s="1"/>
      <c r="C23" s="1"/>
      <c r="D23" s="1"/>
      <c r="E23" s="1"/>
      <c r="F23" s="1"/>
      <c r="G23" s="1"/>
      <c r="H23" s="1"/>
      <c r="I23" s="1"/>
      <c r="J23" s="1"/>
      <c r="K23" s="1"/>
      <c r="L23" s="1"/>
    </row>
    <row r="24" customFormat="false" ht="19.5" hidden="false" customHeight="true" outlineLevel="0" collapsed="false">
      <c r="A24" s="1"/>
      <c r="B24" s="1"/>
      <c r="C24" s="1"/>
      <c r="D24" s="1"/>
      <c r="E24" s="1"/>
      <c r="F24" s="1"/>
      <c r="G24" s="1"/>
      <c r="H24" s="1"/>
      <c r="I24" s="1"/>
      <c r="J24" s="1"/>
      <c r="K24" s="1"/>
      <c r="L24" s="1"/>
    </row>
    <row r="25" customFormat="false" ht="19.5" hidden="false" customHeight="true" outlineLevel="0" collapsed="false">
      <c r="A25" s="1"/>
      <c r="B25" s="1"/>
      <c r="C25" s="1"/>
      <c r="D25" s="1"/>
      <c r="E25" s="1"/>
      <c r="F25" s="1"/>
      <c r="G25" s="1"/>
      <c r="H25" s="1"/>
      <c r="I25" s="1"/>
      <c r="J25" s="1"/>
      <c r="K25" s="1"/>
      <c r="L25" s="1"/>
    </row>
    <row r="26" customFormat="false" ht="19.5" hidden="false" customHeight="true" outlineLevel="0" collapsed="false">
      <c r="A26" s="1"/>
      <c r="B26" s="1"/>
      <c r="C26" s="1"/>
      <c r="D26" s="1"/>
      <c r="E26" s="1"/>
      <c r="F26" s="1"/>
      <c r="G26" s="1"/>
      <c r="H26" s="1"/>
      <c r="I26" s="1"/>
      <c r="J26" s="1"/>
      <c r="K26" s="1"/>
      <c r="L26" s="1"/>
    </row>
    <row r="27" customFormat="false" ht="19.5" hidden="false" customHeight="true" outlineLevel="0" collapsed="false">
      <c r="A27" s="1"/>
      <c r="B27" s="1"/>
      <c r="C27" s="1"/>
      <c r="D27" s="1"/>
      <c r="E27" s="1"/>
      <c r="F27" s="1"/>
      <c r="G27" s="1"/>
      <c r="H27" s="1"/>
      <c r="I27" s="1"/>
      <c r="J27" s="1"/>
      <c r="K27" s="1"/>
      <c r="L27" s="1"/>
    </row>
    <row r="28" customFormat="false" ht="19.5" hidden="false" customHeight="true" outlineLevel="0" collapsed="false">
      <c r="A28" s="1"/>
      <c r="B28" s="1"/>
      <c r="C28" s="1"/>
      <c r="D28" s="1"/>
      <c r="E28" s="1"/>
      <c r="F28" s="1"/>
      <c r="G28" s="1"/>
      <c r="H28" s="1"/>
      <c r="I28" s="1"/>
      <c r="J28" s="1"/>
      <c r="K28" s="1"/>
      <c r="L28" s="1"/>
    </row>
    <row r="29" customFormat="false" ht="19.5" hidden="false" customHeight="true" outlineLevel="0" collapsed="false">
      <c r="A29" s="1"/>
      <c r="B29" s="1"/>
      <c r="C29" s="1"/>
      <c r="D29" s="1"/>
      <c r="E29" s="1"/>
      <c r="F29" s="1"/>
      <c r="G29" s="1"/>
      <c r="H29" s="1"/>
      <c r="I29" s="1"/>
      <c r="J29" s="1"/>
      <c r="K29" s="1"/>
      <c r="L29" s="1"/>
    </row>
    <row r="30" customFormat="false" ht="19.5" hidden="false" customHeight="true" outlineLevel="0" collapsed="false">
      <c r="A30" s="1"/>
      <c r="B30" s="1"/>
      <c r="C30" s="1"/>
      <c r="D30" s="1"/>
      <c r="E30" s="1"/>
      <c r="F30" s="1"/>
      <c r="G30" s="1"/>
      <c r="H30" s="1"/>
      <c r="I30" s="1"/>
      <c r="J30" s="1"/>
      <c r="K30" s="1"/>
      <c r="L30" s="1"/>
    </row>
    <row r="31" customFormat="false" ht="19.5" hidden="false" customHeight="true" outlineLevel="0" collapsed="false">
      <c r="A31" s="1"/>
      <c r="B31" s="1"/>
      <c r="C31" s="1"/>
      <c r="D31" s="1"/>
      <c r="E31" s="1"/>
      <c r="F31" s="1"/>
      <c r="G31" s="1"/>
      <c r="H31" s="1"/>
      <c r="I31" s="1"/>
      <c r="J31" s="1"/>
      <c r="K31" s="1"/>
      <c r="L31" s="1"/>
    </row>
    <row r="32" customFormat="false" ht="19.5" hidden="false" customHeight="true" outlineLevel="0" collapsed="false">
      <c r="A32" s="1"/>
      <c r="B32" s="1"/>
      <c r="C32" s="1"/>
      <c r="D32" s="1"/>
      <c r="E32" s="1"/>
      <c r="F32" s="1"/>
      <c r="G32" s="1"/>
      <c r="H32" s="1"/>
      <c r="I32" s="1"/>
      <c r="J32" s="1"/>
      <c r="K32" s="1"/>
      <c r="L32" s="1"/>
    </row>
    <row r="33" customFormat="false" ht="19.5" hidden="false" customHeight="true" outlineLevel="0" collapsed="false">
      <c r="A33" s="1"/>
      <c r="B33" s="1"/>
      <c r="C33" s="1"/>
      <c r="D33" s="1"/>
      <c r="E33" s="1"/>
      <c r="F33" s="1"/>
      <c r="G33" s="1"/>
      <c r="H33" s="1"/>
      <c r="I33" s="1"/>
      <c r="J33" s="1"/>
      <c r="K33" s="1"/>
      <c r="L33" s="1"/>
    </row>
  </sheetData>
  <sheetProtection sheet="true" password="d3e0" sort="false" autoFilter="false"/>
  <mergeCells count="7">
    <mergeCell ref="B6:F6"/>
    <mergeCell ref="B7:F9"/>
    <mergeCell ref="B11:F11"/>
    <mergeCell ref="B13:F13"/>
    <mergeCell ref="C15:E15"/>
    <mergeCell ref="B17:F17"/>
    <mergeCell ref="B19:F22"/>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26"/>
  <sheetViews>
    <sheetView showFormulas="false" showGridLines="fals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3" min="3" style="0" width="54"/>
    <col collapsed="false" customWidth="true" hidden="false" outlineLevel="0" max="4" min="4" style="0" width="20"/>
    <col collapsed="false" customWidth="true" hidden="false" outlineLevel="0" max="5" min="5" style="0" width="3"/>
  </cols>
  <sheetData>
    <row r="1" customFormat="false" ht="27.75" hidden="false" customHeight="true" outlineLevel="0" collapsed="false">
      <c r="A1" s="14" t="s">
        <v>5</v>
      </c>
      <c r="B1" s="14"/>
      <c r="C1" s="14"/>
      <c r="D1" s="14"/>
      <c r="E1" s="14"/>
    </row>
    <row r="2" customFormat="false" ht="15.75" hidden="false" customHeight="true" outlineLevel="0" collapsed="false">
      <c r="A2" s="15" t="s">
        <v>3</v>
      </c>
      <c r="B2" s="15"/>
      <c r="C2" s="15"/>
      <c r="D2" s="15"/>
      <c r="E2" s="15"/>
    </row>
    <row r="4" customFormat="false" ht="15" hidden="false" customHeight="false" outlineLevel="0" collapsed="false">
      <c r="B4" s="16" t="s">
        <v>6</v>
      </c>
    </row>
    <row r="5" customFormat="false" ht="15" hidden="false" customHeight="false" outlineLevel="0" collapsed="false">
      <c r="B5" s="17" t="s">
        <v>7</v>
      </c>
      <c r="C5" s="18"/>
    </row>
    <row r="6" customFormat="false" ht="15" hidden="false" customHeight="false" outlineLevel="0" collapsed="false">
      <c r="B6" s="17" t="s">
        <v>8</v>
      </c>
      <c r="C6" s="18"/>
    </row>
    <row r="7" customFormat="false" ht="15" hidden="false" customHeight="false" outlineLevel="0" collapsed="false">
      <c r="B7" s="17" t="s">
        <v>9</v>
      </c>
      <c r="C7" s="18"/>
    </row>
    <row r="8" customFormat="false" ht="15" hidden="false" customHeight="false" outlineLevel="0" collapsed="false">
      <c r="B8" s="17" t="s">
        <v>10</v>
      </c>
      <c r="C8" s="18" t="s">
        <v>11</v>
      </c>
    </row>
    <row r="9" customFormat="false" ht="15" hidden="false" customHeight="false" outlineLevel="0" collapsed="false">
      <c r="B9" s="17" t="s">
        <v>12</v>
      </c>
      <c r="C9" s="18" t="s">
        <v>13</v>
      </c>
    </row>
    <row r="11" customFormat="false" ht="15" hidden="false" customHeight="false" outlineLevel="0" collapsed="false">
      <c r="B11" s="16" t="s">
        <v>14</v>
      </c>
    </row>
    <row r="12" customFormat="false" ht="31.5" hidden="false" customHeight="true" outlineLevel="0" collapsed="false">
      <c r="B12" s="19" t="s">
        <v>15</v>
      </c>
      <c r="C12" s="19"/>
      <c r="D12" s="19"/>
    </row>
    <row r="13" customFormat="false" ht="31.5" hidden="false" customHeight="true" outlineLevel="0" collapsed="false">
      <c r="B13" s="19" t="s">
        <v>16</v>
      </c>
      <c r="C13" s="19"/>
      <c r="D13" s="19"/>
    </row>
    <row r="14" customFormat="false" ht="31.5" hidden="false" customHeight="true" outlineLevel="0" collapsed="false">
      <c r="B14" s="19" t="s">
        <v>17</v>
      </c>
      <c r="C14" s="19"/>
      <c r="D14" s="19"/>
    </row>
    <row r="15" customFormat="false" ht="31.5" hidden="false" customHeight="true" outlineLevel="0" collapsed="false">
      <c r="B15" s="19" t="s">
        <v>18</v>
      </c>
      <c r="C15" s="19"/>
      <c r="D15" s="19"/>
    </row>
    <row r="17" customFormat="false" ht="15" hidden="false" customHeight="false" outlineLevel="0" collapsed="false">
      <c r="B17" s="16" t="s">
        <v>19</v>
      </c>
    </row>
    <row r="18" customFormat="false" ht="15" hidden="false" customHeight="false" outlineLevel="0" collapsed="false">
      <c r="B18" s="20" t="s">
        <v>20</v>
      </c>
      <c r="C18" s="21" t="s">
        <v>21</v>
      </c>
      <c r="D18" s="21"/>
    </row>
    <row r="19" customFormat="false" ht="15" hidden="false" customHeight="false" outlineLevel="0" collapsed="false">
      <c r="B19" s="22" t="s">
        <v>22</v>
      </c>
      <c r="C19" s="21" t="s">
        <v>23</v>
      </c>
      <c r="D19" s="21"/>
    </row>
    <row r="20" customFormat="false" ht="15" hidden="false" customHeight="false" outlineLevel="0" collapsed="false">
      <c r="B20" s="23" t="s">
        <v>24</v>
      </c>
      <c r="C20" s="21" t="s">
        <v>25</v>
      </c>
      <c r="D20" s="21"/>
    </row>
    <row r="21" customFormat="false" ht="15" hidden="false" customHeight="false" outlineLevel="0" collapsed="false">
      <c r="B21" s="24" t="s">
        <v>26</v>
      </c>
      <c r="C21" s="21" t="s">
        <v>27</v>
      </c>
      <c r="D21" s="21"/>
    </row>
    <row r="22" customFormat="false" ht="15" hidden="false" customHeight="false" outlineLevel="0" collapsed="false">
      <c r="B22" s="25" t="s">
        <v>28</v>
      </c>
      <c r="C22" s="21" t="s">
        <v>29</v>
      </c>
      <c r="D22" s="21"/>
    </row>
    <row r="24" customFormat="false" ht="15" hidden="false" customHeight="false" outlineLevel="0" collapsed="false">
      <c r="B24" s="26" t="s">
        <v>30</v>
      </c>
    </row>
    <row r="25" customFormat="false" ht="66" hidden="false" customHeight="true" outlineLevel="0" collapsed="false">
      <c r="B25" s="27" t="s">
        <v>31</v>
      </c>
      <c r="C25" s="27"/>
      <c r="D25" s="27"/>
    </row>
    <row r="26" customFormat="false" ht="15" hidden="false" customHeight="false" outlineLevel="0" collapsed="false">
      <c r="B26" s="28" t="str">
        <f aca="false">HYPERLINK("https://digitaltactics.au/privacy","Privacy policy  ·  digitaltactics.au/privacy")</f>
        <v>Privacy policy  ·  digitaltactics.au/privacy</v>
      </c>
    </row>
  </sheetData>
  <sheetProtection sheet="true" password="d3e0" sort="false" autoFilter="false"/>
  <mergeCells count="12">
    <mergeCell ref="A1:E1"/>
    <mergeCell ref="A2:E2"/>
    <mergeCell ref="B12:D12"/>
    <mergeCell ref="B13:D13"/>
    <mergeCell ref="B14:D14"/>
    <mergeCell ref="B15:D15"/>
    <mergeCell ref="C18:D18"/>
    <mergeCell ref="C19:D19"/>
    <mergeCell ref="C20:D20"/>
    <mergeCell ref="C21:D21"/>
    <mergeCell ref="C22:D22"/>
    <mergeCell ref="B25:D25"/>
  </mergeCell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60"/>
  <sheetViews>
    <sheetView showFormulas="false" showGridLines="false" showRowColHeaders="true" showZeros="true" rightToLeft="false" tabSelected="false" showOutlineSymbols="true" defaultGridColor="true" view="normal" topLeftCell="A1" colorId="64" zoomScale="90" zoomScaleNormal="9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13"/>
    <col collapsed="false" customWidth="true" hidden="false" outlineLevel="0" max="2" min="2" style="0" width="72"/>
    <col collapsed="false" customWidth="true" hidden="false" outlineLevel="0" max="3" min="3" style="0" width="16"/>
    <col collapsed="false" customWidth="true" hidden="false" outlineLevel="0" max="5" min="4" style="0" width="40"/>
    <col collapsed="false" customWidth="true" hidden="true" outlineLevel="0" max="7" min="7" style="0" width="24"/>
  </cols>
  <sheetData>
    <row r="1" customFormat="false" ht="27.75" hidden="false" customHeight="true" outlineLevel="0" collapsed="false">
      <c r="A1" s="14" t="s">
        <v>32</v>
      </c>
      <c r="B1" s="14"/>
      <c r="C1" s="14"/>
      <c r="D1" s="14"/>
      <c r="E1" s="14"/>
    </row>
    <row r="2" customFormat="false" ht="15.75" hidden="false" customHeight="true" outlineLevel="0" collapsed="false">
      <c r="A2" s="29" t="s">
        <v>33</v>
      </c>
      <c r="B2" s="29"/>
      <c r="C2" s="29"/>
      <c r="D2" s="29"/>
      <c r="E2" s="29"/>
    </row>
    <row r="4" customFormat="false" ht="24" hidden="false" customHeight="true" outlineLevel="0" collapsed="false">
      <c r="A4" s="30" t="s">
        <v>34</v>
      </c>
      <c r="B4" s="30" t="s">
        <v>35</v>
      </c>
      <c r="C4" s="30" t="s">
        <v>36</v>
      </c>
      <c r="D4" s="30" t="s">
        <v>37</v>
      </c>
      <c r="E4" s="30" t="s">
        <v>38</v>
      </c>
    </row>
    <row r="5" customFormat="false" ht="21.75" hidden="false" customHeight="true" outlineLevel="0" collapsed="false">
      <c r="A5" s="31" t="s">
        <v>39</v>
      </c>
      <c r="B5" s="31"/>
      <c r="C5" s="31"/>
      <c r="D5" s="31"/>
      <c r="E5" s="31"/>
    </row>
    <row r="6" customFormat="false" ht="45.75" hidden="false" customHeight="true" outlineLevel="0" collapsed="false">
      <c r="A6" s="32" t="s">
        <v>40</v>
      </c>
      <c r="B6" s="33" t="s">
        <v>41</v>
      </c>
      <c r="C6" s="34" t="s">
        <v>28</v>
      </c>
      <c r="D6" s="35"/>
      <c r="E6" s="35"/>
      <c r="G6" s="0" t="s">
        <v>42</v>
      </c>
    </row>
    <row r="7" customFormat="false" ht="45.75" hidden="false" customHeight="true" outlineLevel="0" collapsed="false">
      <c r="A7" s="32" t="s">
        <v>43</v>
      </c>
      <c r="B7" s="33" t="s">
        <v>44</v>
      </c>
      <c r="C7" s="34" t="s">
        <v>28</v>
      </c>
      <c r="D7" s="35"/>
      <c r="E7" s="35"/>
      <c r="G7" s="0" t="s">
        <v>42</v>
      </c>
    </row>
    <row r="8" customFormat="false" ht="45.75" hidden="false" customHeight="true" outlineLevel="0" collapsed="false">
      <c r="A8" s="32" t="s">
        <v>45</v>
      </c>
      <c r="B8" s="33" t="s">
        <v>46</v>
      </c>
      <c r="C8" s="34" t="s">
        <v>28</v>
      </c>
      <c r="D8" s="35"/>
      <c r="E8" s="35"/>
      <c r="G8" s="0" t="s">
        <v>42</v>
      </c>
    </row>
    <row r="9" customFormat="false" ht="45.75" hidden="false" customHeight="true" outlineLevel="0" collapsed="false">
      <c r="A9" s="32" t="s">
        <v>47</v>
      </c>
      <c r="B9" s="33" t="s">
        <v>48</v>
      </c>
      <c r="C9" s="34" t="s">
        <v>28</v>
      </c>
      <c r="D9" s="35"/>
      <c r="E9" s="35"/>
      <c r="G9" s="0" t="s">
        <v>42</v>
      </c>
    </row>
    <row r="10" customFormat="false" ht="45.75" hidden="false" customHeight="true" outlineLevel="0" collapsed="false">
      <c r="A10" s="32" t="s">
        <v>49</v>
      </c>
      <c r="B10" s="33" t="s">
        <v>50</v>
      </c>
      <c r="C10" s="34" t="s">
        <v>28</v>
      </c>
      <c r="D10" s="35"/>
      <c r="E10" s="35"/>
      <c r="G10" s="0" t="s">
        <v>42</v>
      </c>
    </row>
    <row r="11" customFormat="false" ht="45.75" hidden="false" customHeight="true" outlineLevel="0" collapsed="false">
      <c r="A11" s="32" t="s">
        <v>51</v>
      </c>
      <c r="B11" s="33" t="s">
        <v>52</v>
      </c>
      <c r="C11" s="34" t="s">
        <v>28</v>
      </c>
      <c r="D11" s="35"/>
      <c r="E11" s="35"/>
      <c r="G11" s="0" t="s">
        <v>42</v>
      </c>
    </row>
    <row r="12" customFormat="false" ht="45.75" hidden="false" customHeight="true" outlineLevel="0" collapsed="false">
      <c r="A12" s="32" t="s">
        <v>53</v>
      </c>
      <c r="B12" s="33" t="s">
        <v>54</v>
      </c>
      <c r="C12" s="34" t="s">
        <v>28</v>
      </c>
      <c r="D12" s="35"/>
      <c r="E12" s="35"/>
      <c r="G12" s="0" t="s">
        <v>42</v>
      </c>
    </row>
    <row r="13" customFormat="false" ht="45.75" hidden="false" customHeight="true" outlineLevel="0" collapsed="false">
      <c r="A13" s="32" t="s">
        <v>55</v>
      </c>
      <c r="B13" s="33" t="s">
        <v>56</v>
      </c>
      <c r="C13" s="34" t="s">
        <v>28</v>
      </c>
      <c r="D13" s="35"/>
      <c r="E13" s="35"/>
      <c r="G13" s="0" t="s">
        <v>42</v>
      </c>
    </row>
    <row r="14" customFormat="false" ht="45.75" hidden="false" customHeight="true" outlineLevel="0" collapsed="false">
      <c r="A14" s="32" t="s">
        <v>57</v>
      </c>
      <c r="B14" s="33" t="s">
        <v>58</v>
      </c>
      <c r="C14" s="34" t="s">
        <v>28</v>
      </c>
      <c r="D14" s="35"/>
      <c r="E14" s="35"/>
      <c r="G14" s="0" t="s">
        <v>42</v>
      </c>
    </row>
    <row r="15" customFormat="false" ht="21.75" hidden="false" customHeight="true" outlineLevel="0" collapsed="false">
      <c r="A15" s="31" t="s">
        <v>59</v>
      </c>
      <c r="B15" s="31"/>
      <c r="C15" s="31"/>
      <c r="D15" s="31"/>
      <c r="E15" s="31"/>
    </row>
    <row r="16" customFormat="false" ht="45.75" hidden="false" customHeight="true" outlineLevel="0" collapsed="false">
      <c r="A16" s="32" t="s">
        <v>60</v>
      </c>
      <c r="B16" s="33" t="s">
        <v>41</v>
      </c>
      <c r="C16" s="34" t="s">
        <v>28</v>
      </c>
      <c r="D16" s="35"/>
      <c r="E16" s="35"/>
      <c r="G16" s="0" t="s">
        <v>61</v>
      </c>
    </row>
    <row r="17" customFormat="false" ht="45.75" hidden="false" customHeight="true" outlineLevel="0" collapsed="false">
      <c r="A17" s="32" t="s">
        <v>62</v>
      </c>
      <c r="B17" s="33" t="s">
        <v>44</v>
      </c>
      <c r="C17" s="34" t="s">
        <v>28</v>
      </c>
      <c r="D17" s="35"/>
      <c r="E17" s="35"/>
      <c r="G17" s="0" t="s">
        <v>61</v>
      </c>
    </row>
    <row r="18" customFormat="false" ht="45.75" hidden="false" customHeight="true" outlineLevel="0" collapsed="false">
      <c r="A18" s="32" t="s">
        <v>63</v>
      </c>
      <c r="B18" s="33" t="s">
        <v>64</v>
      </c>
      <c r="C18" s="34" t="s">
        <v>28</v>
      </c>
      <c r="D18" s="35"/>
      <c r="E18" s="35"/>
      <c r="G18" s="0" t="s">
        <v>61</v>
      </c>
    </row>
    <row r="19" customFormat="false" ht="45.75" hidden="false" customHeight="true" outlineLevel="0" collapsed="false">
      <c r="A19" s="32" t="s">
        <v>65</v>
      </c>
      <c r="B19" s="33" t="s">
        <v>66</v>
      </c>
      <c r="C19" s="34" t="s">
        <v>28</v>
      </c>
      <c r="D19" s="35"/>
      <c r="E19" s="35"/>
      <c r="G19" s="0" t="s">
        <v>61</v>
      </c>
    </row>
    <row r="20" customFormat="false" ht="45.75" hidden="false" customHeight="true" outlineLevel="0" collapsed="false">
      <c r="A20" s="32" t="s">
        <v>67</v>
      </c>
      <c r="B20" s="33" t="s">
        <v>68</v>
      </c>
      <c r="C20" s="34" t="s">
        <v>28</v>
      </c>
      <c r="D20" s="35"/>
      <c r="E20" s="35"/>
      <c r="G20" s="0" t="s">
        <v>61</v>
      </c>
    </row>
    <row r="21" customFormat="false" ht="45.75" hidden="false" customHeight="true" outlineLevel="0" collapsed="false">
      <c r="A21" s="32" t="s">
        <v>69</v>
      </c>
      <c r="B21" s="33" t="s">
        <v>70</v>
      </c>
      <c r="C21" s="34" t="s">
        <v>28</v>
      </c>
      <c r="D21" s="35"/>
      <c r="E21" s="35"/>
      <c r="G21" s="0" t="s">
        <v>61</v>
      </c>
    </row>
    <row r="22" customFormat="false" ht="45.75" hidden="false" customHeight="true" outlineLevel="0" collapsed="false">
      <c r="A22" s="32" t="s">
        <v>71</v>
      </c>
      <c r="B22" s="33" t="s">
        <v>72</v>
      </c>
      <c r="C22" s="34" t="s">
        <v>28</v>
      </c>
      <c r="D22" s="35"/>
      <c r="E22" s="35"/>
      <c r="G22" s="0" t="s">
        <v>61</v>
      </c>
    </row>
    <row r="23" customFormat="false" ht="45.75" hidden="false" customHeight="true" outlineLevel="0" collapsed="false">
      <c r="A23" s="32" t="s">
        <v>73</v>
      </c>
      <c r="B23" s="33" t="s">
        <v>74</v>
      </c>
      <c r="C23" s="34" t="s">
        <v>28</v>
      </c>
      <c r="D23" s="35"/>
      <c r="E23" s="35"/>
      <c r="G23" s="0" t="s">
        <v>61</v>
      </c>
    </row>
    <row r="24" customFormat="false" ht="21.75" hidden="false" customHeight="true" outlineLevel="0" collapsed="false">
      <c r="A24" s="31" t="s">
        <v>75</v>
      </c>
      <c r="B24" s="31"/>
      <c r="C24" s="31"/>
      <c r="D24" s="31"/>
      <c r="E24" s="31"/>
    </row>
    <row r="25" customFormat="false" ht="45.75" hidden="false" customHeight="true" outlineLevel="0" collapsed="false">
      <c r="A25" s="32" t="s">
        <v>76</v>
      </c>
      <c r="B25" s="33" t="s">
        <v>77</v>
      </c>
      <c r="C25" s="34" t="s">
        <v>28</v>
      </c>
      <c r="D25" s="35"/>
      <c r="E25" s="35"/>
      <c r="G25" s="0" t="s">
        <v>78</v>
      </c>
    </row>
    <row r="26" customFormat="false" ht="45.75" hidden="false" customHeight="true" outlineLevel="0" collapsed="false">
      <c r="A26" s="32" t="s">
        <v>79</v>
      </c>
      <c r="B26" s="33" t="s">
        <v>80</v>
      </c>
      <c r="C26" s="34" t="s">
        <v>28</v>
      </c>
      <c r="D26" s="35"/>
      <c r="E26" s="35"/>
      <c r="G26" s="0" t="s">
        <v>78</v>
      </c>
    </row>
    <row r="27" customFormat="false" ht="45.75" hidden="false" customHeight="true" outlineLevel="0" collapsed="false">
      <c r="A27" s="32" t="s">
        <v>81</v>
      </c>
      <c r="B27" s="33" t="s">
        <v>82</v>
      </c>
      <c r="C27" s="34" t="s">
        <v>28</v>
      </c>
      <c r="D27" s="35"/>
      <c r="E27" s="35"/>
      <c r="G27" s="0" t="s">
        <v>78</v>
      </c>
    </row>
    <row r="28" customFormat="false" ht="45.75" hidden="false" customHeight="true" outlineLevel="0" collapsed="false">
      <c r="A28" s="32" t="s">
        <v>83</v>
      </c>
      <c r="B28" s="33" t="s">
        <v>84</v>
      </c>
      <c r="C28" s="34" t="s">
        <v>28</v>
      </c>
      <c r="D28" s="35"/>
      <c r="E28" s="35"/>
      <c r="G28" s="0" t="s">
        <v>78</v>
      </c>
    </row>
    <row r="29" customFormat="false" ht="45.75" hidden="false" customHeight="true" outlineLevel="0" collapsed="false">
      <c r="A29" s="32" t="s">
        <v>85</v>
      </c>
      <c r="B29" s="33" t="s">
        <v>86</v>
      </c>
      <c r="C29" s="34" t="s">
        <v>28</v>
      </c>
      <c r="D29" s="35"/>
      <c r="E29" s="35"/>
      <c r="G29" s="0" t="s">
        <v>78</v>
      </c>
    </row>
    <row r="30" customFormat="false" ht="45.75" hidden="false" customHeight="true" outlineLevel="0" collapsed="false">
      <c r="A30" s="32" t="s">
        <v>87</v>
      </c>
      <c r="B30" s="33" t="s">
        <v>88</v>
      </c>
      <c r="C30" s="34" t="s">
        <v>28</v>
      </c>
      <c r="D30" s="35"/>
      <c r="E30" s="35"/>
      <c r="G30" s="0" t="s">
        <v>78</v>
      </c>
    </row>
    <row r="31" customFormat="false" ht="45.75" hidden="false" customHeight="true" outlineLevel="0" collapsed="false">
      <c r="A31" s="32" t="s">
        <v>89</v>
      </c>
      <c r="B31" s="33" t="s">
        <v>90</v>
      </c>
      <c r="C31" s="34" t="s">
        <v>28</v>
      </c>
      <c r="D31" s="35"/>
      <c r="E31" s="35"/>
      <c r="G31" s="0" t="s">
        <v>78</v>
      </c>
    </row>
    <row r="32" customFormat="false" ht="21.75" hidden="false" customHeight="true" outlineLevel="0" collapsed="false">
      <c r="A32" s="31" t="s">
        <v>91</v>
      </c>
      <c r="B32" s="31"/>
      <c r="C32" s="31"/>
      <c r="D32" s="31"/>
      <c r="E32" s="31"/>
    </row>
    <row r="33" customFormat="false" ht="45.75" hidden="false" customHeight="true" outlineLevel="0" collapsed="false">
      <c r="A33" s="32" t="s">
        <v>92</v>
      </c>
      <c r="B33" s="33" t="s">
        <v>93</v>
      </c>
      <c r="C33" s="34" t="s">
        <v>28</v>
      </c>
      <c r="D33" s="35"/>
      <c r="E33" s="35"/>
      <c r="G33" s="0" t="s">
        <v>94</v>
      </c>
    </row>
    <row r="34" customFormat="false" ht="45.75" hidden="false" customHeight="true" outlineLevel="0" collapsed="false">
      <c r="A34" s="32" t="s">
        <v>95</v>
      </c>
      <c r="B34" s="33" t="s">
        <v>96</v>
      </c>
      <c r="C34" s="34" t="s">
        <v>28</v>
      </c>
      <c r="D34" s="35"/>
      <c r="E34" s="35"/>
      <c r="G34" s="0" t="s">
        <v>94</v>
      </c>
    </row>
    <row r="35" customFormat="false" ht="45.75" hidden="false" customHeight="true" outlineLevel="0" collapsed="false">
      <c r="A35" s="32" t="s">
        <v>97</v>
      </c>
      <c r="B35" s="33" t="s">
        <v>98</v>
      </c>
      <c r="C35" s="34" t="s">
        <v>28</v>
      </c>
      <c r="D35" s="35"/>
      <c r="E35" s="35"/>
      <c r="G35" s="0" t="s">
        <v>94</v>
      </c>
    </row>
    <row r="36" customFormat="false" ht="45.75" hidden="false" customHeight="true" outlineLevel="0" collapsed="false">
      <c r="A36" s="32" t="s">
        <v>99</v>
      </c>
      <c r="B36" s="33" t="s">
        <v>100</v>
      </c>
      <c r="C36" s="34" t="s">
        <v>28</v>
      </c>
      <c r="D36" s="35"/>
      <c r="E36" s="35"/>
      <c r="G36" s="0" t="s">
        <v>94</v>
      </c>
    </row>
    <row r="37" customFormat="false" ht="45.75" hidden="false" customHeight="true" outlineLevel="0" collapsed="false">
      <c r="A37" s="32" t="s">
        <v>101</v>
      </c>
      <c r="B37" s="33" t="s">
        <v>102</v>
      </c>
      <c r="C37" s="34" t="s">
        <v>28</v>
      </c>
      <c r="D37" s="35"/>
      <c r="E37" s="35"/>
      <c r="G37" s="0" t="s">
        <v>94</v>
      </c>
    </row>
    <row r="38" customFormat="false" ht="45.75" hidden="false" customHeight="true" outlineLevel="0" collapsed="false">
      <c r="A38" s="32" t="s">
        <v>103</v>
      </c>
      <c r="B38" s="33" t="s">
        <v>104</v>
      </c>
      <c r="C38" s="34" t="s">
        <v>28</v>
      </c>
      <c r="D38" s="35"/>
      <c r="E38" s="35"/>
      <c r="G38" s="0" t="s">
        <v>94</v>
      </c>
    </row>
    <row r="39" customFormat="false" ht="45.75" hidden="false" customHeight="true" outlineLevel="0" collapsed="false">
      <c r="A39" s="32" t="s">
        <v>105</v>
      </c>
      <c r="B39" s="33" t="s">
        <v>106</v>
      </c>
      <c r="C39" s="34" t="s">
        <v>28</v>
      </c>
      <c r="D39" s="35"/>
      <c r="E39" s="35"/>
      <c r="G39" s="0" t="s">
        <v>94</v>
      </c>
    </row>
    <row r="40" customFormat="false" ht="21.75" hidden="false" customHeight="true" outlineLevel="0" collapsed="false">
      <c r="A40" s="31" t="s">
        <v>107</v>
      </c>
      <c r="B40" s="31"/>
      <c r="C40" s="31"/>
      <c r="D40" s="31"/>
      <c r="E40" s="31"/>
    </row>
    <row r="41" customFormat="false" ht="45.75" hidden="false" customHeight="true" outlineLevel="0" collapsed="false">
      <c r="A41" s="32" t="s">
        <v>108</v>
      </c>
      <c r="B41" s="33" t="s">
        <v>109</v>
      </c>
      <c r="C41" s="34" t="s">
        <v>28</v>
      </c>
      <c r="D41" s="35"/>
      <c r="E41" s="35"/>
      <c r="G41" s="0" t="s">
        <v>110</v>
      </c>
    </row>
    <row r="42" customFormat="false" ht="45.75" hidden="false" customHeight="true" outlineLevel="0" collapsed="false">
      <c r="A42" s="32" t="s">
        <v>111</v>
      </c>
      <c r="B42" s="33" t="s">
        <v>112</v>
      </c>
      <c r="C42" s="34" t="s">
        <v>28</v>
      </c>
      <c r="D42" s="35"/>
      <c r="E42" s="35"/>
      <c r="G42" s="0" t="s">
        <v>110</v>
      </c>
    </row>
    <row r="43" customFormat="false" ht="45.75" hidden="false" customHeight="true" outlineLevel="0" collapsed="false">
      <c r="A43" s="32" t="s">
        <v>113</v>
      </c>
      <c r="B43" s="33" t="s">
        <v>114</v>
      </c>
      <c r="C43" s="34" t="s">
        <v>28</v>
      </c>
      <c r="D43" s="35"/>
      <c r="E43" s="35"/>
      <c r="G43" s="0" t="s">
        <v>110</v>
      </c>
    </row>
    <row r="44" customFormat="false" ht="21.75" hidden="false" customHeight="true" outlineLevel="0" collapsed="false">
      <c r="A44" s="31" t="s">
        <v>115</v>
      </c>
      <c r="B44" s="31"/>
      <c r="C44" s="31"/>
      <c r="D44" s="31"/>
      <c r="E44" s="31"/>
    </row>
    <row r="45" customFormat="false" ht="45.75" hidden="false" customHeight="true" outlineLevel="0" collapsed="false">
      <c r="A45" s="32" t="s">
        <v>116</v>
      </c>
      <c r="B45" s="33" t="s">
        <v>117</v>
      </c>
      <c r="C45" s="34" t="s">
        <v>28</v>
      </c>
      <c r="D45" s="35"/>
      <c r="E45" s="35"/>
      <c r="G45" s="0" t="s">
        <v>118</v>
      </c>
    </row>
    <row r="46" customFormat="false" ht="45.75" hidden="false" customHeight="true" outlineLevel="0" collapsed="false">
      <c r="A46" s="32" t="s">
        <v>119</v>
      </c>
      <c r="B46" s="33" t="s">
        <v>120</v>
      </c>
      <c r="C46" s="34" t="s">
        <v>28</v>
      </c>
      <c r="D46" s="35"/>
      <c r="E46" s="35"/>
      <c r="G46" s="0" t="s">
        <v>118</v>
      </c>
    </row>
    <row r="47" customFormat="false" ht="45.75" hidden="false" customHeight="true" outlineLevel="0" collapsed="false">
      <c r="A47" s="32" t="s">
        <v>121</v>
      </c>
      <c r="B47" s="33" t="s">
        <v>122</v>
      </c>
      <c r="C47" s="34" t="s">
        <v>28</v>
      </c>
      <c r="D47" s="35"/>
      <c r="E47" s="35"/>
      <c r="G47" s="0" t="s">
        <v>118</v>
      </c>
    </row>
    <row r="48" customFormat="false" ht="45.75" hidden="false" customHeight="true" outlineLevel="0" collapsed="false">
      <c r="A48" s="32" t="s">
        <v>123</v>
      </c>
      <c r="B48" s="33" t="s">
        <v>124</v>
      </c>
      <c r="C48" s="34" t="s">
        <v>28</v>
      </c>
      <c r="D48" s="35"/>
      <c r="E48" s="35"/>
      <c r="G48" s="0" t="s">
        <v>118</v>
      </c>
    </row>
    <row r="49" customFormat="false" ht="21.75" hidden="false" customHeight="true" outlineLevel="0" collapsed="false">
      <c r="A49" s="31" t="s">
        <v>125</v>
      </c>
      <c r="B49" s="31"/>
      <c r="C49" s="31"/>
      <c r="D49" s="31"/>
      <c r="E49" s="31"/>
    </row>
    <row r="50" customFormat="false" ht="45.75" hidden="false" customHeight="true" outlineLevel="0" collapsed="false">
      <c r="A50" s="32" t="s">
        <v>126</v>
      </c>
      <c r="B50" s="33" t="s">
        <v>127</v>
      </c>
      <c r="C50" s="34" t="s">
        <v>28</v>
      </c>
      <c r="D50" s="35"/>
      <c r="E50" s="35"/>
      <c r="G50" s="0" t="s">
        <v>128</v>
      </c>
    </row>
    <row r="51" customFormat="false" ht="45.75" hidden="false" customHeight="true" outlineLevel="0" collapsed="false">
      <c r="A51" s="32" t="s">
        <v>129</v>
      </c>
      <c r="B51" s="33" t="s">
        <v>130</v>
      </c>
      <c r="C51" s="34" t="s">
        <v>28</v>
      </c>
      <c r="D51" s="35"/>
      <c r="E51" s="35"/>
      <c r="G51" s="0" t="s">
        <v>128</v>
      </c>
    </row>
    <row r="52" customFormat="false" ht="45.75" hidden="false" customHeight="true" outlineLevel="0" collapsed="false">
      <c r="A52" s="32" t="s">
        <v>131</v>
      </c>
      <c r="B52" s="33" t="s">
        <v>132</v>
      </c>
      <c r="C52" s="34" t="s">
        <v>28</v>
      </c>
      <c r="D52" s="35"/>
      <c r="E52" s="35"/>
      <c r="G52" s="0" t="s">
        <v>128</v>
      </c>
    </row>
    <row r="53" customFormat="false" ht="45.75" hidden="false" customHeight="true" outlineLevel="0" collapsed="false">
      <c r="A53" s="32" t="s">
        <v>133</v>
      </c>
      <c r="B53" s="33" t="s">
        <v>134</v>
      </c>
      <c r="C53" s="34" t="s">
        <v>28</v>
      </c>
      <c r="D53" s="35"/>
      <c r="E53" s="35"/>
      <c r="G53" s="0" t="s">
        <v>128</v>
      </c>
    </row>
    <row r="54" customFormat="false" ht="21.75" hidden="false" customHeight="true" outlineLevel="0" collapsed="false">
      <c r="A54" s="31" t="s">
        <v>135</v>
      </c>
      <c r="B54" s="31"/>
      <c r="C54" s="31"/>
      <c r="D54" s="31"/>
      <c r="E54" s="31"/>
    </row>
    <row r="55" customFormat="false" ht="45.75" hidden="false" customHeight="true" outlineLevel="0" collapsed="false">
      <c r="A55" s="32" t="s">
        <v>136</v>
      </c>
      <c r="B55" s="33" t="s">
        <v>137</v>
      </c>
      <c r="C55" s="34" t="s">
        <v>28</v>
      </c>
      <c r="D55" s="35"/>
      <c r="E55" s="35"/>
      <c r="G55" s="0" t="s">
        <v>138</v>
      </c>
    </row>
    <row r="56" customFormat="false" ht="45.75" hidden="false" customHeight="true" outlineLevel="0" collapsed="false">
      <c r="A56" s="32" t="s">
        <v>139</v>
      </c>
      <c r="B56" s="33" t="s">
        <v>140</v>
      </c>
      <c r="C56" s="34" t="s">
        <v>28</v>
      </c>
      <c r="D56" s="35"/>
      <c r="E56" s="35"/>
      <c r="G56" s="0" t="s">
        <v>138</v>
      </c>
    </row>
    <row r="57" customFormat="false" ht="45.75" hidden="false" customHeight="true" outlineLevel="0" collapsed="false">
      <c r="A57" s="32" t="s">
        <v>141</v>
      </c>
      <c r="B57" s="33" t="s">
        <v>142</v>
      </c>
      <c r="C57" s="34" t="s">
        <v>28</v>
      </c>
      <c r="D57" s="35"/>
      <c r="E57" s="35"/>
      <c r="G57" s="0" t="s">
        <v>138</v>
      </c>
    </row>
    <row r="58" customFormat="false" ht="45.75" hidden="false" customHeight="true" outlineLevel="0" collapsed="false">
      <c r="A58" s="32" t="s">
        <v>143</v>
      </c>
      <c r="B58" s="33" t="s">
        <v>144</v>
      </c>
      <c r="C58" s="34" t="s">
        <v>28</v>
      </c>
      <c r="D58" s="35"/>
      <c r="E58" s="35"/>
      <c r="G58" s="0" t="s">
        <v>138</v>
      </c>
    </row>
    <row r="59" customFormat="false" ht="45.75" hidden="false" customHeight="true" outlineLevel="0" collapsed="false">
      <c r="A59" s="32" t="s">
        <v>145</v>
      </c>
      <c r="B59" s="33" t="s">
        <v>146</v>
      </c>
      <c r="C59" s="34" t="s">
        <v>28</v>
      </c>
      <c r="D59" s="35"/>
      <c r="E59" s="35"/>
      <c r="G59" s="0" t="s">
        <v>138</v>
      </c>
    </row>
    <row r="60" customFormat="false" ht="45.75" hidden="false" customHeight="true" outlineLevel="0" collapsed="false">
      <c r="A60" s="32" t="s">
        <v>147</v>
      </c>
      <c r="B60" s="33" t="s">
        <v>148</v>
      </c>
      <c r="C60" s="34" t="s">
        <v>28</v>
      </c>
      <c r="D60" s="35"/>
      <c r="E60" s="35"/>
      <c r="G60" s="0" t="s">
        <v>138</v>
      </c>
    </row>
  </sheetData>
  <sheetProtection sheet="true" password="d3e0" sort="false" autoFilter="false"/>
  <mergeCells count="10">
    <mergeCell ref="A1:E1"/>
    <mergeCell ref="A2:E2"/>
    <mergeCell ref="A5:E5"/>
    <mergeCell ref="A15:E15"/>
    <mergeCell ref="A24:E24"/>
    <mergeCell ref="A32:E32"/>
    <mergeCell ref="A40:E40"/>
    <mergeCell ref="A44:E44"/>
    <mergeCell ref="A49:E49"/>
    <mergeCell ref="A54:E54"/>
  </mergeCells>
  <conditionalFormatting sqref="C5:C60">
    <cfRule type="cellIs" priority="2" operator="equal" aboveAverage="0" equalAverage="0" bottom="0" percent="0" rank="0" text="" dxfId="0">
      <formula>"Met"</formula>
    </cfRule>
    <cfRule type="cellIs" priority="3" operator="equal" aboveAverage="0" equalAverage="0" bottom="0" percent="0" rank="0" text="" dxfId="1">
      <formula>"Partially Met"</formula>
    </cfRule>
    <cfRule type="cellIs" priority="4" operator="equal" aboveAverage="0" equalAverage="0" bottom="0" percent="0" rank="0" text="" dxfId="2">
      <formula>"Not Met"</formula>
    </cfRule>
    <cfRule type="cellIs" priority="5" operator="equal" aboveAverage="0" equalAverage="0" bottom="0" percent="0" rank="0" text="" dxfId="3">
      <formula>"Not Applicable"</formula>
    </cfRule>
    <cfRule type="cellIs" priority="6" operator="equal" aboveAverage="0" equalAverage="0" bottom="0" percent="0" rank="0" text="" dxfId="4">
      <formula>"Not Assessed"</formula>
    </cfRule>
  </conditionalFormatting>
  <dataValidations count="1">
    <dataValidation allowBlank="true" errorStyle="stop" operator="between" prompt="Hover the requirement cell to read the ASD test methodology, then choose your rating. Not Met or Partially Met will create an action on the Action Plan tab." promptTitle="Score this test" showDropDown="false" showErrorMessage="false" showInputMessage="true" sqref="C5:C60" type="list">
      <formula1>"Met,Partially Met,Not Met,Not Applicable,Not Assessed"</formula1>
      <formula2>0</formula2>
    </dataValidation>
  </dataValidation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52"/>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12"/>
    <col collapsed="false" customWidth="true" hidden="false" outlineLevel="0" max="2" min="2" style="0" width="22"/>
    <col collapsed="false" customWidth="true" hidden="false" outlineLevel="0" max="3" min="3" style="0" width="50"/>
    <col collapsed="false" customWidth="true" hidden="false" outlineLevel="0" max="4" min="4" style="0" width="14"/>
    <col collapsed="false" customWidth="true" hidden="false" outlineLevel="0" max="5" min="5" style="0" width="34"/>
    <col collapsed="false" customWidth="true" hidden="false" outlineLevel="0" max="6" min="6" style="0" width="40"/>
    <col collapsed="false" customWidth="true" hidden="false" outlineLevel="0" max="7" min="7" style="0" width="11"/>
    <col collapsed="false" customWidth="true" hidden="false" outlineLevel="0" max="8" min="8" style="0" width="18"/>
    <col collapsed="false" customWidth="true" hidden="false" outlineLevel="0" max="10" min="9" style="0" width="13"/>
    <col collapsed="false" customWidth="true" hidden="false" outlineLevel="0" max="11" min="11" style="0" width="14"/>
    <col collapsed="false" customWidth="true" hidden="false" outlineLevel="0" max="12" min="12" style="0" width="26"/>
    <col collapsed="false" customWidth="true" hidden="true" outlineLevel="0" max="13" min="13" style="0" width="13"/>
  </cols>
  <sheetData>
    <row r="1" customFormat="false" ht="27.75" hidden="false" customHeight="true" outlineLevel="0" collapsed="false">
      <c r="A1" s="14" t="s">
        <v>149</v>
      </c>
      <c r="B1" s="14"/>
      <c r="C1" s="14"/>
      <c r="D1" s="14"/>
      <c r="E1" s="14"/>
      <c r="F1" s="14"/>
      <c r="G1" s="14"/>
      <c r="H1" s="14"/>
      <c r="I1" s="14"/>
      <c r="J1" s="14"/>
      <c r="K1" s="14"/>
      <c r="L1" s="14"/>
    </row>
    <row r="2" customFormat="false" ht="15.75" hidden="false" customHeight="true" outlineLevel="0" collapsed="false">
      <c r="A2" s="36" t="s">
        <v>150</v>
      </c>
      <c r="B2" s="36"/>
      <c r="C2" s="36"/>
      <c r="D2" s="36"/>
      <c r="E2" s="36"/>
      <c r="F2" s="36"/>
      <c r="G2" s="36"/>
      <c r="H2" s="36"/>
      <c r="I2" s="36"/>
      <c r="J2" s="36"/>
      <c r="K2" s="36"/>
      <c r="L2" s="36"/>
    </row>
    <row r="4" customFormat="false" ht="24" hidden="false" customHeight="true" outlineLevel="0" collapsed="false">
      <c r="A4" s="30" t="s">
        <v>151</v>
      </c>
      <c r="B4" s="30" t="s">
        <v>152</v>
      </c>
      <c r="C4" s="30" t="s">
        <v>153</v>
      </c>
      <c r="D4" s="30" t="s">
        <v>154</v>
      </c>
      <c r="E4" s="30" t="s">
        <v>155</v>
      </c>
      <c r="F4" s="30" t="s">
        <v>156</v>
      </c>
      <c r="G4" s="30" t="s">
        <v>157</v>
      </c>
      <c r="H4" s="30" t="s">
        <v>158</v>
      </c>
      <c r="I4" s="30" t="s">
        <v>159</v>
      </c>
      <c r="J4" s="30" t="s">
        <v>160</v>
      </c>
      <c r="K4" s="30" t="s">
        <v>161</v>
      </c>
      <c r="L4" s="30" t="s">
        <v>162</v>
      </c>
    </row>
    <row r="5" customFormat="false" ht="33.75" hidden="false" customHeight="true" outlineLevel="0" collapsed="false">
      <c r="A5" s="37" t="str">
        <f aca="false">IF($M5="Yes",Assessment!A6,"")</f>
        <v/>
      </c>
      <c r="B5" s="38" t="str">
        <f aca="false">IF($M5="Yes",Assessment!G6,"")</f>
        <v/>
      </c>
      <c r="C5" s="39" t="str">
        <f aca="false">IF($M5="Yes",Assessment!B6,"")</f>
        <v/>
      </c>
      <c r="D5" s="40" t="str">
        <f aca="false">IF($M5="Yes",Assessment!C6,"")</f>
        <v/>
      </c>
      <c r="E5" s="39" t="str">
        <f aca="false">IF($M5="Yes",Assessment!E6,"")</f>
        <v/>
      </c>
      <c r="F5" s="41"/>
      <c r="G5" s="42"/>
      <c r="H5" s="42"/>
      <c r="I5" s="43"/>
      <c r="J5" s="43"/>
      <c r="K5" s="42"/>
      <c r="L5" s="41"/>
      <c r="M5" s="0" t="str">
        <f aca="false">IF(OR(Assessment!C6="Not Met",Assessment!C6="Partially Met"),"Yes","")</f>
        <v/>
      </c>
    </row>
    <row r="6" customFormat="false" ht="33.75" hidden="false" customHeight="true" outlineLevel="0" collapsed="false">
      <c r="A6" s="37" t="str">
        <f aca="false">IF($M6="Yes",Assessment!A7,"")</f>
        <v/>
      </c>
      <c r="B6" s="38" t="str">
        <f aca="false">IF($M6="Yes",Assessment!G7,"")</f>
        <v/>
      </c>
      <c r="C6" s="39" t="str">
        <f aca="false">IF($M6="Yes",Assessment!B7,"")</f>
        <v/>
      </c>
      <c r="D6" s="40" t="str">
        <f aca="false">IF($M6="Yes",Assessment!C7,"")</f>
        <v/>
      </c>
      <c r="E6" s="39" t="str">
        <f aca="false">IF($M6="Yes",Assessment!E7,"")</f>
        <v/>
      </c>
      <c r="F6" s="41"/>
      <c r="G6" s="42"/>
      <c r="H6" s="42"/>
      <c r="I6" s="43"/>
      <c r="J6" s="43"/>
      <c r="K6" s="42"/>
      <c r="L6" s="41"/>
      <c r="M6" s="0" t="str">
        <f aca="false">IF(OR(Assessment!C7="Not Met",Assessment!C7="Partially Met"),"Yes","")</f>
        <v/>
      </c>
    </row>
    <row r="7" customFormat="false" ht="33.75" hidden="false" customHeight="true" outlineLevel="0" collapsed="false">
      <c r="A7" s="37" t="str">
        <f aca="false">IF($M7="Yes",Assessment!A8,"")</f>
        <v/>
      </c>
      <c r="B7" s="38" t="str">
        <f aca="false">IF($M7="Yes",Assessment!G8,"")</f>
        <v/>
      </c>
      <c r="C7" s="39" t="str">
        <f aca="false">IF($M7="Yes",Assessment!B8,"")</f>
        <v/>
      </c>
      <c r="D7" s="40" t="str">
        <f aca="false">IF($M7="Yes",Assessment!C8,"")</f>
        <v/>
      </c>
      <c r="E7" s="39" t="str">
        <f aca="false">IF($M7="Yes",Assessment!E8,"")</f>
        <v/>
      </c>
      <c r="F7" s="41"/>
      <c r="G7" s="42"/>
      <c r="H7" s="42"/>
      <c r="I7" s="43"/>
      <c r="J7" s="43"/>
      <c r="K7" s="42"/>
      <c r="L7" s="41"/>
      <c r="M7" s="0" t="str">
        <f aca="false">IF(OR(Assessment!C8="Not Met",Assessment!C8="Partially Met"),"Yes","")</f>
        <v/>
      </c>
    </row>
    <row r="8" customFormat="false" ht="33.75" hidden="false" customHeight="true" outlineLevel="0" collapsed="false">
      <c r="A8" s="37" t="str">
        <f aca="false">IF($M8="Yes",Assessment!A9,"")</f>
        <v/>
      </c>
      <c r="B8" s="38" t="str">
        <f aca="false">IF($M8="Yes",Assessment!G9,"")</f>
        <v/>
      </c>
      <c r="C8" s="39" t="str">
        <f aca="false">IF($M8="Yes",Assessment!B9,"")</f>
        <v/>
      </c>
      <c r="D8" s="40" t="str">
        <f aca="false">IF($M8="Yes",Assessment!C9,"")</f>
        <v/>
      </c>
      <c r="E8" s="39" t="str">
        <f aca="false">IF($M8="Yes",Assessment!E9,"")</f>
        <v/>
      </c>
      <c r="F8" s="41"/>
      <c r="G8" s="42"/>
      <c r="H8" s="42"/>
      <c r="I8" s="43"/>
      <c r="J8" s="43"/>
      <c r="K8" s="42"/>
      <c r="L8" s="41"/>
      <c r="M8" s="0" t="str">
        <f aca="false">IF(OR(Assessment!C9="Not Met",Assessment!C9="Partially Met"),"Yes","")</f>
        <v/>
      </c>
    </row>
    <row r="9" customFormat="false" ht="33.75" hidden="false" customHeight="true" outlineLevel="0" collapsed="false">
      <c r="A9" s="37" t="str">
        <f aca="false">IF($M9="Yes",Assessment!A10,"")</f>
        <v/>
      </c>
      <c r="B9" s="38" t="str">
        <f aca="false">IF($M9="Yes",Assessment!G10,"")</f>
        <v/>
      </c>
      <c r="C9" s="39" t="str">
        <f aca="false">IF($M9="Yes",Assessment!B10,"")</f>
        <v/>
      </c>
      <c r="D9" s="40" t="str">
        <f aca="false">IF($M9="Yes",Assessment!C10,"")</f>
        <v/>
      </c>
      <c r="E9" s="39" t="str">
        <f aca="false">IF($M9="Yes",Assessment!E10,"")</f>
        <v/>
      </c>
      <c r="F9" s="41"/>
      <c r="G9" s="42"/>
      <c r="H9" s="42"/>
      <c r="I9" s="43"/>
      <c r="J9" s="43"/>
      <c r="K9" s="42"/>
      <c r="L9" s="41"/>
      <c r="M9" s="0" t="str">
        <f aca="false">IF(OR(Assessment!C10="Not Met",Assessment!C10="Partially Met"),"Yes","")</f>
        <v/>
      </c>
    </row>
    <row r="10" customFormat="false" ht="33.75" hidden="false" customHeight="true" outlineLevel="0" collapsed="false">
      <c r="A10" s="37" t="str">
        <f aca="false">IF($M10="Yes",Assessment!A11,"")</f>
        <v/>
      </c>
      <c r="B10" s="38" t="str">
        <f aca="false">IF($M10="Yes",Assessment!G11,"")</f>
        <v/>
      </c>
      <c r="C10" s="39" t="str">
        <f aca="false">IF($M10="Yes",Assessment!B11,"")</f>
        <v/>
      </c>
      <c r="D10" s="40" t="str">
        <f aca="false">IF($M10="Yes",Assessment!C11,"")</f>
        <v/>
      </c>
      <c r="E10" s="39" t="str">
        <f aca="false">IF($M10="Yes",Assessment!E11,"")</f>
        <v/>
      </c>
      <c r="F10" s="41"/>
      <c r="G10" s="42"/>
      <c r="H10" s="42"/>
      <c r="I10" s="43"/>
      <c r="J10" s="43"/>
      <c r="K10" s="42"/>
      <c r="L10" s="41"/>
      <c r="M10" s="0" t="str">
        <f aca="false">IF(OR(Assessment!C11="Not Met",Assessment!C11="Partially Met"),"Yes","")</f>
        <v/>
      </c>
    </row>
    <row r="11" customFormat="false" ht="33.75" hidden="false" customHeight="true" outlineLevel="0" collapsed="false">
      <c r="A11" s="37" t="str">
        <f aca="false">IF($M11="Yes",Assessment!A12,"")</f>
        <v/>
      </c>
      <c r="B11" s="38" t="str">
        <f aca="false">IF($M11="Yes",Assessment!G12,"")</f>
        <v/>
      </c>
      <c r="C11" s="39" t="str">
        <f aca="false">IF($M11="Yes",Assessment!B12,"")</f>
        <v/>
      </c>
      <c r="D11" s="40" t="str">
        <f aca="false">IF($M11="Yes",Assessment!C12,"")</f>
        <v/>
      </c>
      <c r="E11" s="39" t="str">
        <f aca="false">IF($M11="Yes",Assessment!E12,"")</f>
        <v/>
      </c>
      <c r="F11" s="41"/>
      <c r="G11" s="42"/>
      <c r="H11" s="42"/>
      <c r="I11" s="43"/>
      <c r="J11" s="43"/>
      <c r="K11" s="42"/>
      <c r="L11" s="41"/>
      <c r="M11" s="0" t="str">
        <f aca="false">IF(OR(Assessment!C12="Not Met",Assessment!C12="Partially Met"),"Yes","")</f>
        <v/>
      </c>
    </row>
    <row r="12" customFormat="false" ht="33.75" hidden="false" customHeight="true" outlineLevel="0" collapsed="false">
      <c r="A12" s="37" t="str">
        <f aca="false">IF($M12="Yes",Assessment!A13,"")</f>
        <v/>
      </c>
      <c r="B12" s="38" t="str">
        <f aca="false">IF($M12="Yes",Assessment!G13,"")</f>
        <v/>
      </c>
      <c r="C12" s="39" t="str">
        <f aca="false">IF($M12="Yes",Assessment!B13,"")</f>
        <v/>
      </c>
      <c r="D12" s="40" t="str">
        <f aca="false">IF($M12="Yes",Assessment!C13,"")</f>
        <v/>
      </c>
      <c r="E12" s="39" t="str">
        <f aca="false">IF($M12="Yes",Assessment!E13,"")</f>
        <v/>
      </c>
      <c r="F12" s="41"/>
      <c r="G12" s="42"/>
      <c r="H12" s="42"/>
      <c r="I12" s="43"/>
      <c r="J12" s="43"/>
      <c r="K12" s="42"/>
      <c r="L12" s="41"/>
      <c r="M12" s="0" t="str">
        <f aca="false">IF(OR(Assessment!C13="Not Met",Assessment!C13="Partially Met"),"Yes","")</f>
        <v/>
      </c>
    </row>
    <row r="13" customFormat="false" ht="33.75" hidden="false" customHeight="true" outlineLevel="0" collapsed="false">
      <c r="A13" s="37" t="str">
        <f aca="false">IF($M13="Yes",Assessment!A14,"")</f>
        <v/>
      </c>
      <c r="B13" s="38" t="str">
        <f aca="false">IF($M13="Yes",Assessment!G14,"")</f>
        <v/>
      </c>
      <c r="C13" s="39" t="str">
        <f aca="false">IF($M13="Yes",Assessment!B14,"")</f>
        <v/>
      </c>
      <c r="D13" s="40" t="str">
        <f aca="false">IF($M13="Yes",Assessment!C14,"")</f>
        <v/>
      </c>
      <c r="E13" s="39" t="str">
        <f aca="false">IF($M13="Yes",Assessment!E14,"")</f>
        <v/>
      </c>
      <c r="F13" s="41"/>
      <c r="G13" s="42"/>
      <c r="H13" s="42"/>
      <c r="I13" s="43"/>
      <c r="J13" s="43"/>
      <c r="K13" s="42"/>
      <c r="L13" s="41"/>
      <c r="M13" s="0" t="str">
        <f aca="false">IF(OR(Assessment!C14="Not Met",Assessment!C14="Partially Met"),"Yes","")</f>
        <v/>
      </c>
    </row>
    <row r="14" customFormat="false" ht="33.75" hidden="false" customHeight="true" outlineLevel="0" collapsed="false">
      <c r="A14" s="37" t="str">
        <f aca="false">IF($M14="Yes",Assessment!A16,"")</f>
        <v/>
      </c>
      <c r="B14" s="38" t="str">
        <f aca="false">IF($M14="Yes",Assessment!G16,"")</f>
        <v/>
      </c>
      <c r="C14" s="39" t="str">
        <f aca="false">IF($M14="Yes",Assessment!B16,"")</f>
        <v/>
      </c>
      <c r="D14" s="40" t="str">
        <f aca="false">IF($M14="Yes",Assessment!C16,"")</f>
        <v/>
      </c>
      <c r="E14" s="39" t="str">
        <f aca="false">IF($M14="Yes",Assessment!E16,"")</f>
        <v/>
      </c>
      <c r="F14" s="41"/>
      <c r="G14" s="42"/>
      <c r="H14" s="42"/>
      <c r="I14" s="43"/>
      <c r="J14" s="43"/>
      <c r="K14" s="42"/>
      <c r="L14" s="41"/>
      <c r="M14" s="0" t="str">
        <f aca="false">IF(OR(Assessment!C16="Not Met",Assessment!C16="Partially Met"),"Yes","")</f>
        <v/>
      </c>
    </row>
    <row r="15" customFormat="false" ht="33.75" hidden="false" customHeight="true" outlineLevel="0" collapsed="false">
      <c r="A15" s="37" t="str">
        <f aca="false">IF($M15="Yes",Assessment!A17,"")</f>
        <v/>
      </c>
      <c r="B15" s="38" t="str">
        <f aca="false">IF($M15="Yes",Assessment!G17,"")</f>
        <v/>
      </c>
      <c r="C15" s="39" t="str">
        <f aca="false">IF($M15="Yes",Assessment!B17,"")</f>
        <v/>
      </c>
      <c r="D15" s="40" t="str">
        <f aca="false">IF($M15="Yes",Assessment!C17,"")</f>
        <v/>
      </c>
      <c r="E15" s="39" t="str">
        <f aca="false">IF($M15="Yes",Assessment!E17,"")</f>
        <v/>
      </c>
      <c r="F15" s="41"/>
      <c r="G15" s="42"/>
      <c r="H15" s="42"/>
      <c r="I15" s="43"/>
      <c r="J15" s="43"/>
      <c r="K15" s="42"/>
      <c r="L15" s="41"/>
      <c r="M15" s="0" t="str">
        <f aca="false">IF(OR(Assessment!C17="Not Met",Assessment!C17="Partially Met"),"Yes","")</f>
        <v/>
      </c>
    </row>
    <row r="16" customFormat="false" ht="33.75" hidden="false" customHeight="true" outlineLevel="0" collapsed="false">
      <c r="A16" s="37" t="str">
        <f aca="false">IF($M16="Yes",Assessment!A18,"")</f>
        <v/>
      </c>
      <c r="B16" s="38" t="str">
        <f aca="false">IF($M16="Yes",Assessment!G18,"")</f>
        <v/>
      </c>
      <c r="C16" s="39" t="str">
        <f aca="false">IF($M16="Yes",Assessment!B18,"")</f>
        <v/>
      </c>
      <c r="D16" s="40" t="str">
        <f aca="false">IF($M16="Yes",Assessment!C18,"")</f>
        <v/>
      </c>
      <c r="E16" s="39" t="str">
        <f aca="false">IF($M16="Yes",Assessment!E18,"")</f>
        <v/>
      </c>
      <c r="F16" s="41"/>
      <c r="G16" s="42"/>
      <c r="H16" s="42"/>
      <c r="I16" s="43"/>
      <c r="J16" s="43"/>
      <c r="K16" s="42"/>
      <c r="L16" s="41"/>
      <c r="M16" s="0" t="str">
        <f aca="false">IF(OR(Assessment!C18="Not Met",Assessment!C18="Partially Met"),"Yes","")</f>
        <v/>
      </c>
    </row>
    <row r="17" customFormat="false" ht="33.75" hidden="false" customHeight="true" outlineLevel="0" collapsed="false">
      <c r="A17" s="37" t="str">
        <f aca="false">IF($M17="Yes",Assessment!A19,"")</f>
        <v/>
      </c>
      <c r="B17" s="38" t="str">
        <f aca="false">IF($M17="Yes",Assessment!G19,"")</f>
        <v/>
      </c>
      <c r="C17" s="39" t="str">
        <f aca="false">IF($M17="Yes",Assessment!B19,"")</f>
        <v/>
      </c>
      <c r="D17" s="40" t="str">
        <f aca="false">IF($M17="Yes",Assessment!C19,"")</f>
        <v/>
      </c>
      <c r="E17" s="39" t="str">
        <f aca="false">IF($M17="Yes",Assessment!E19,"")</f>
        <v/>
      </c>
      <c r="F17" s="41"/>
      <c r="G17" s="42"/>
      <c r="H17" s="42"/>
      <c r="I17" s="43"/>
      <c r="J17" s="43"/>
      <c r="K17" s="42"/>
      <c r="L17" s="41"/>
      <c r="M17" s="0" t="str">
        <f aca="false">IF(OR(Assessment!C19="Not Met",Assessment!C19="Partially Met"),"Yes","")</f>
        <v/>
      </c>
    </row>
    <row r="18" customFormat="false" ht="33.75" hidden="false" customHeight="true" outlineLevel="0" collapsed="false">
      <c r="A18" s="37" t="str">
        <f aca="false">IF($M18="Yes",Assessment!A20,"")</f>
        <v/>
      </c>
      <c r="B18" s="38" t="str">
        <f aca="false">IF($M18="Yes",Assessment!G20,"")</f>
        <v/>
      </c>
      <c r="C18" s="39" t="str">
        <f aca="false">IF($M18="Yes",Assessment!B20,"")</f>
        <v/>
      </c>
      <c r="D18" s="40" t="str">
        <f aca="false">IF($M18="Yes",Assessment!C20,"")</f>
        <v/>
      </c>
      <c r="E18" s="39" t="str">
        <f aca="false">IF($M18="Yes",Assessment!E20,"")</f>
        <v/>
      </c>
      <c r="F18" s="41"/>
      <c r="G18" s="42"/>
      <c r="H18" s="42"/>
      <c r="I18" s="43"/>
      <c r="J18" s="43"/>
      <c r="K18" s="42"/>
      <c r="L18" s="41"/>
      <c r="M18" s="0" t="str">
        <f aca="false">IF(OR(Assessment!C20="Not Met",Assessment!C20="Partially Met"),"Yes","")</f>
        <v/>
      </c>
    </row>
    <row r="19" customFormat="false" ht="33.75" hidden="false" customHeight="true" outlineLevel="0" collapsed="false">
      <c r="A19" s="37" t="str">
        <f aca="false">IF($M19="Yes",Assessment!A21,"")</f>
        <v/>
      </c>
      <c r="B19" s="38" t="str">
        <f aca="false">IF($M19="Yes",Assessment!G21,"")</f>
        <v/>
      </c>
      <c r="C19" s="39" t="str">
        <f aca="false">IF($M19="Yes",Assessment!B21,"")</f>
        <v/>
      </c>
      <c r="D19" s="40" t="str">
        <f aca="false">IF($M19="Yes",Assessment!C21,"")</f>
        <v/>
      </c>
      <c r="E19" s="39" t="str">
        <f aca="false">IF($M19="Yes",Assessment!E21,"")</f>
        <v/>
      </c>
      <c r="F19" s="41"/>
      <c r="G19" s="42"/>
      <c r="H19" s="42"/>
      <c r="I19" s="43"/>
      <c r="J19" s="43"/>
      <c r="K19" s="42"/>
      <c r="L19" s="41"/>
      <c r="M19" s="0" t="str">
        <f aca="false">IF(OR(Assessment!C21="Not Met",Assessment!C21="Partially Met"),"Yes","")</f>
        <v/>
      </c>
    </row>
    <row r="20" customFormat="false" ht="33.75" hidden="false" customHeight="true" outlineLevel="0" collapsed="false">
      <c r="A20" s="37" t="str">
        <f aca="false">IF($M20="Yes",Assessment!A22,"")</f>
        <v/>
      </c>
      <c r="B20" s="38" t="str">
        <f aca="false">IF($M20="Yes",Assessment!G22,"")</f>
        <v/>
      </c>
      <c r="C20" s="39" t="str">
        <f aca="false">IF($M20="Yes",Assessment!B22,"")</f>
        <v/>
      </c>
      <c r="D20" s="40" t="str">
        <f aca="false">IF($M20="Yes",Assessment!C22,"")</f>
        <v/>
      </c>
      <c r="E20" s="39" t="str">
        <f aca="false">IF($M20="Yes",Assessment!E22,"")</f>
        <v/>
      </c>
      <c r="F20" s="41"/>
      <c r="G20" s="42"/>
      <c r="H20" s="42"/>
      <c r="I20" s="43"/>
      <c r="J20" s="43"/>
      <c r="K20" s="42"/>
      <c r="L20" s="41"/>
      <c r="M20" s="0" t="str">
        <f aca="false">IF(OR(Assessment!C22="Not Met",Assessment!C22="Partially Met"),"Yes","")</f>
        <v/>
      </c>
    </row>
    <row r="21" customFormat="false" ht="33.75" hidden="false" customHeight="true" outlineLevel="0" collapsed="false">
      <c r="A21" s="37" t="str">
        <f aca="false">IF($M21="Yes",Assessment!A23,"")</f>
        <v/>
      </c>
      <c r="B21" s="38" t="str">
        <f aca="false">IF($M21="Yes",Assessment!G23,"")</f>
        <v/>
      </c>
      <c r="C21" s="39" t="str">
        <f aca="false">IF($M21="Yes",Assessment!B23,"")</f>
        <v/>
      </c>
      <c r="D21" s="40" t="str">
        <f aca="false">IF($M21="Yes",Assessment!C23,"")</f>
        <v/>
      </c>
      <c r="E21" s="39" t="str">
        <f aca="false">IF($M21="Yes",Assessment!E23,"")</f>
        <v/>
      </c>
      <c r="F21" s="41"/>
      <c r="G21" s="42"/>
      <c r="H21" s="42"/>
      <c r="I21" s="43"/>
      <c r="J21" s="43"/>
      <c r="K21" s="42"/>
      <c r="L21" s="41"/>
      <c r="M21" s="0" t="str">
        <f aca="false">IF(OR(Assessment!C23="Not Met",Assessment!C23="Partially Met"),"Yes","")</f>
        <v/>
      </c>
    </row>
    <row r="22" customFormat="false" ht="33.75" hidden="false" customHeight="true" outlineLevel="0" collapsed="false">
      <c r="A22" s="37" t="str">
        <f aca="false">IF($M22="Yes",Assessment!A25,"")</f>
        <v/>
      </c>
      <c r="B22" s="38" t="str">
        <f aca="false">IF($M22="Yes",Assessment!G25,"")</f>
        <v/>
      </c>
      <c r="C22" s="39" t="str">
        <f aca="false">IF($M22="Yes",Assessment!B25,"")</f>
        <v/>
      </c>
      <c r="D22" s="40" t="str">
        <f aca="false">IF($M22="Yes",Assessment!C25,"")</f>
        <v/>
      </c>
      <c r="E22" s="39" t="str">
        <f aca="false">IF($M22="Yes",Assessment!E25,"")</f>
        <v/>
      </c>
      <c r="F22" s="41"/>
      <c r="G22" s="42"/>
      <c r="H22" s="42"/>
      <c r="I22" s="43"/>
      <c r="J22" s="43"/>
      <c r="K22" s="42"/>
      <c r="L22" s="41"/>
      <c r="M22" s="0" t="str">
        <f aca="false">IF(OR(Assessment!C25="Not Met",Assessment!C25="Partially Met"),"Yes","")</f>
        <v/>
      </c>
    </row>
    <row r="23" customFormat="false" ht="33.75" hidden="false" customHeight="true" outlineLevel="0" collapsed="false">
      <c r="A23" s="37" t="str">
        <f aca="false">IF($M23="Yes",Assessment!A26,"")</f>
        <v/>
      </c>
      <c r="B23" s="38" t="str">
        <f aca="false">IF($M23="Yes",Assessment!G26,"")</f>
        <v/>
      </c>
      <c r="C23" s="39" t="str">
        <f aca="false">IF($M23="Yes",Assessment!B26,"")</f>
        <v/>
      </c>
      <c r="D23" s="40" t="str">
        <f aca="false">IF($M23="Yes",Assessment!C26,"")</f>
        <v/>
      </c>
      <c r="E23" s="39" t="str">
        <f aca="false">IF($M23="Yes",Assessment!E26,"")</f>
        <v/>
      </c>
      <c r="F23" s="41"/>
      <c r="G23" s="42"/>
      <c r="H23" s="42"/>
      <c r="I23" s="43"/>
      <c r="J23" s="43"/>
      <c r="K23" s="42"/>
      <c r="L23" s="41"/>
      <c r="M23" s="0" t="str">
        <f aca="false">IF(OR(Assessment!C26="Not Met",Assessment!C26="Partially Met"),"Yes","")</f>
        <v/>
      </c>
    </row>
    <row r="24" customFormat="false" ht="33.75" hidden="false" customHeight="true" outlineLevel="0" collapsed="false">
      <c r="A24" s="37" t="str">
        <f aca="false">IF($M24="Yes",Assessment!A27,"")</f>
        <v/>
      </c>
      <c r="B24" s="38" t="str">
        <f aca="false">IF($M24="Yes",Assessment!G27,"")</f>
        <v/>
      </c>
      <c r="C24" s="39" t="str">
        <f aca="false">IF($M24="Yes",Assessment!B27,"")</f>
        <v/>
      </c>
      <c r="D24" s="40" t="str">
        <f aca="false">IF($M24="Yes",Assessment!C27,"")</f>
        <v/>
      </c>
      <c r="E24" s="39" t="str">
        <f aca="false">IF($M24="Yes",Assessment!E27,"")</f>
        <v/>
      </c>
      <c r="F24" s="41"/>
      <c r="G24" s="42"/>
      <c r="H24" s="42"/>
      <c r="I24" s="43"/>
      <c r="J24" s="43"/>
      <c r="K24" s="42"/>
      <c r="L24" s="41"/>
      <c r="M24" s="0" t="str">
        <f aca="false">IF(OR(Assessment!C27="Not Met",Assessment!C27="Partially Met"),"Yes","")</f>
        <v/>
      </c>
    </row>
    <row r="25" customFormat="false" ht="33.75" hidden="false" customHeight="true" outlineLevel="0" collapsed="false">
      <c r="A25" s="37" t="str">
        <f aca="false">IF($M25="Yes",Assessment!A28,"")</f>
        <v/>
      </c>
      <c r="B25" s="38" t="str">
        <f aca="false">IF($M25="Yes",Assessment!G28,"")</f>
        <v/>
      </c>
      <c r="C25" s="39" t="str">
        <f aca="false">IF($M25="Yes",Assessment!B28,"")</f>
        <v/>
      </c>
      <c r="D25" s="40" t="str">
        <f aca="false">IF($M25="Yes",Assessment!C28,"")</f>
        <v/>
      </c>
      <c r="E25" s="39" t="str">
        <f aca="false">IF($M25="Yes",Assessment!E28,"")</f>
        <v/>
      </c>
      <c r="F25" s="41"/>
      <c r="G25" s="42"/>
      <c r="H25" s="42"/>
      <c r="I25" s="43"/>
      <c r="J25" s="43"/>
      <c r="K25" s="42"/>
      <c r="L25" s="41"/>
      <c r="M25" s="0" t="str">
        <f aca="false">IF(OR(Assessment!C28="Not Met",Assessment!C28="Partially Met"),"Yes","")</f>
        <v/>
      </c>
    </row>
    <row r="26" customFormat="false" ht="33.75" hidden="false" customHeight="true" outlineLevel="0" collapsed="false">
      <c r="A26" s="37" t="str">
        <f aca="false">IF($M26="Yes",Assessment!A29,"")</f>
        <v/>
      </c>
      <c r="B26" s="38" t="str">
        <f aca="false">IF($M26="Yes",Assessment!G29,"")</f>
        <v/>
      </c>
      <c r="C26" s="39" t="str">
        <f aca="false">IF($M26="Yes",Assessment!B29,"")</f>
        <v/>
      </c>
      <c r="D26" s="40" t="str">
        <f aca="false">IF($M26="Yes",Assessment!C29,"")</f>
        <v/>
      </c>
      <c r="E26" s="39" t="str">
        <f aca="false">IF($M26="Yes",Assessment!E29,"")</f>
        <v/>
      </c>
      <c r="F26" s="41"/>
      <c r="G26" s="42"/>
      <c r="H26" s="42"/>
      <c r="I26" s="43"/>
      <c r="J26" s="43"/>
      <c r="K26" s="42"/>
      <c r="L26" s="41"/>
      <c r="M26" s="0" t="str">
        <f aca="false">IF(OR(Assessment!C29="Not Met",Assessment!C29="Partially Met"),"Yes","")</f>
        <v/>
      </c>
    </row>
    <row r="27" customFormat="false" ht="33.75" hidden="false" customHeight="true" outlineLevel="0" collapsed="false">
      <c r="A27" s="37" t="str">
        <f aca="false">IF($M27="Yes",Assessment!A30,"")</f>
        <v/>
      </c>
      <c r="B27" s="38" t="str">
        <f aca="false">IF($M27="Yes",Assessment!G30,"")</f>
        <v/>
      </c>
      <c r="C27" s="39" t="str">
        <f aca="false">IF($M27="Yes",Assessment!B30,"")</f>
        <v/>
      </c>
      <c r="D27" s="40" t="str">
        <f aca="false">IF($M27="Yes",Assessment!C30,"")</f>
        <v/>
      </c>
      <c r="E27" s="39" t="str">
        <f aca="false">IF($M27="Yes",Assessment!E30,"")</f>
        <v/>
      </c>
      <c r="F27" s="41"/>
      <c r="G27" s="42"/>
      <c r="H27" s="42"/>
      <c r="I27" s="43"/>
      <c r="J27" s="43"/>
      <c r="K27" s="42"/>
      <c r="L27" s="41"/>
      <c r="M27" s="0" t="str">
        <f aca="false">IF(OR(Assessment!C30="Not Met",Assessment!C30="Partially Met"),"Yes","")</f>
        <v/>
      </c>
    </row>
    <row r="28" customFormat="false" ht="33.75" hidden="false" customHeight="true" outlineLevel="0" collapsed="false">
      <c r="A28" s="37" t="str">
        <f aca="false">IF($M28="Yes",Assessment!A31,"")</f>
        <v/>
      </c>
      <c r="B28" s="38" t="str">
        <f aca="false">IF($M28="Yes",Assessment!G31,"")</f>
        <v/>
      </c>
      <c r="C28" s="39" t="str">
        <f aca="false">IF($M28="Yes",Assessment!B31,"")</f>
        <v/>
      </c>
      <c r="D28" s="40" t="str">
        <f aca="false">IF($M28="Yes",Assessment!C31,"")</f>
        <v/>
      </c>
      <c r="E28" s="39" t="str">
        <f aca="false">IF($M28="Yes",Assessment!E31,"")</f>
        <v/>
      </c>
      <c r="F28" s="41"/>
      <c r="G28" s="42"/>
      <c r="H28" s="42"/>
      <c r="I28" s="43"/>
      <c r="J28" s="43"/>
      <c r="K28" s="42"/>
      <c r="L28" s="41"/>
      <c r="M28" s="0" t="str">
        <f aca="false">IF(OR(Assessment!C31="Not Met",Assessment!C31="Partially Met"),"Yes","")</f>
        <v/>
      </c>
    </row>
    <row r="29" customFormat="false" ht="33.75" hidden="false" customHeight="true" outlineLevel="0" collapsed="false">
      <c r="A29" s="37" t="str">
        <f aca="false">IF($M29="Yes",Assessment!A33,"")</f>
        <v/>
      </c>
      <c r="B29" s="38" t="str">
        <f aca="false">IF($M29="Yes",Assessment!G33,"")</f>
        <v/>
      </c>
      <c r="C29" s="39" t="str">
        <f aca="false">IF($M29="Yes",Assessment!B33,"")</f>
        <v/>
      </c>
      <c r="D29" s="40" t="str">
        <f aca="false">IF($M29="Yes",Assessment!C33,"")</f>
        <v/>
      </c>
      <c r="E29" s="39" t="str">
        <f aca="false">IF($M29="Yes",Assessment!E33,"")</f>
        <v/>
      </c>
      <c r="F29" s="41"/>
      <c r="G29" s="42"/>
      <c r="H29" s="42"/>
      <c r="I29" s="43"/>
      <c r="J29" s="43"/>
      <c r="K29" s="42"/>
      <c r="L29" s="41"/>
      <c r="M29" s="0" t="str">
        <f aca="false">IF(OR(Assessment!C33="Not Met",Assessment!C33="Partially Met"),"Yes","")</f>
        <v/>
      </c>
    </row>
    <row r="30" customFormat="false" ht="33.75" hidden="false" customHeight="true" outlineLevel="0" collapsed="false">
      <c r="A30" s="37" t="str">
        <f aca="false">IF($M30="Yes",Assessment!A34,"")</f>
        <v/>
      </c>
      <c r="B30" s="38" t="str">
        <f aca="false">IF($M30="Yes",Assessment!G34,"")</f>
        <v/>
      </c>
      <c r="C30" s="39" t="str">
        <f aca="false">IF($M30="Yes",Assessment!B34,"")</f>
        <v/>
      </c>
      <c r="D30" s="40" t="str">
        <f aca="false">IF($M30="Yes",Assessment!C34,"")</f>
        <v/>
      </c>
      <c r="E30" s="39" t="str">
        <f aca="false">IF($M30="Yes",Assessment!E34,"")</f>
        <v/>
      </c>
      <c r="F30" s="41"/>
      <c r="G30" s="42"/>
      <c r="H30" s="42"/>
      <c r="I30" s="43"/>
      <c r="J30" s="43"/>
      <c r="K30" s="42"/>
      <c r="L30" s="41"/>
      <c r="M30" s="0" t="str">
        <f aca="false">IF(OR(Assessment!C34="Not Met",Assessment!C34="Partially Met"),"Yes","")</f>
        <v/>
      </c>
    </row>
    <row r="31" customFormat="false" ht="33.75" hidden="false" customHeight="true" outlineLevel="0" collapsed="false">
      <c r="A31" s="37" t="str">
        <f aca="false">IF($M31="Yes",Assessment!A35,"")</f>
        <v/>
      </c>
      <c r="B31" s="38" t="str">
        <f aca="false">IF($M31="Yes",Assessment!G35,"")</f>
        <v/>
      </c>
      <c r="C31" s="39" t="str">
        <f aca="false">IF($M31="Yes",Assessment!B35,"")</f>
        <v/>
      </c>
      <c r="D31" s="40" t="str">
        <f aca="false">IF($M31="Yes",Assessment!C35,"")</f>
        <v/>
      </c>
      <c r="E31" s="39" t="str">
        <f aca="false">IF($M31="Yes",Assessment!E35,"")</f>
        <v/>
      </c>
      <c r="F31" s="41"/>
      <c r="G31" s="42"/>
      <c r="H31" s="42"/>
      <c r="I31" s="43"/>
      <c r="J31" s="43"/>
      <c r="K31" s="42"/>
      <c r="L31" s="41"/>
      <c r="M31" s="0" t="str">
        <f aca="false">IF(OR(Assessment!C35="Not Met",Assessment!C35="Partially Met"),"Yes","")</f>
        <v/>
      </c>
    </row>
    <row r="32" customFormat="false" ht="33.75" hidden="false" customHeight="true" outlineLevel="0" collapsed="false">
      <c r="A32" s="37" t="str">
        <f aca="false">IF($M32="Yes",Assessment!A36,"")</f>
        <v/>
      </c>
      <c r="B32" s="38" t="str">
        <f aca="false">IF($M32="Yes",Assessment!G36,"")</f>
        <v/>
      </c>
      <c r="C32" s="39" t="str">
        <f aca="false">IF($M32="Yes",Assessment!B36,"")</f>
        <v/>
      </c>
      <c r="D32" s="40" t="str">
        <f aca="false">IF($M32="Yes",Assessment!C36,"")</f>
        <v/>
      </c>
      <c r="E32" s="39" t="str">
        <f aca="false">IF($M32="Yes",Assessment!E36,"")</f>
        <v/>
      </c>
      <c r="F32" s="41"/>
      <c r="G32" s="42"/>
      <c r="H32" s="42"/>
      <c r="I32" s="43"/>
      <c r="J32" s="43"/>
      <c r="K32" s="42"/>
      <c r="L32" s="41"/>
      <c r="M32" s="0" t="str">
        <f aca="false">IF(OR(Assessment!C36="Not Met",Assessment!C36="Partially Met"),"Yes","")</f>
        <v/>
      </c>
    </row>
    <row r="33" customFormat="false" ht="33.75" hidden="false" customHeight="true" outlineLevel="0" collapsed="false">
      <c r="A33" s="37" t="str">
        <f aca="false">IF($M33="Yes",Assessment!A37,"")</f>
        <v/>
      </c>
      <c r="B33" s="38" t="str">
        <f aca="false">IF($M33="Yes",Assessment!G37,"")</f>
        <v/>
      </c>
      <c r="C33" s="39" t="str">
        <f aca="false">IF($M33="Yes",Assessment!B37,"")</f>
        <v/>
      </c>
      <c r="D33" s="40" t="str">
        <f aca="false">IF($M33="Yes",Assessment!C37,"")</f>
        <v/>
      </c>
      <c r="E33" s="39" t="str">
        <f aca="false">IF($M33="Yes",Assessment!E37,"")</f>
        <v/>
      </c>
      <c r="F33" s="41"/>
      <c r="G33" s="42"/>
      <c r="H33" s="42"/>
      <c r="I33" s="43"/>
      <c r="J33" s="43"/>
      <c r="K33" s="42"/>
      <c r="L33" s="41"/>
      <c r="M33" s="0" t="str">
        <f aca="false">IF(OR(Assessment!C37="Not Met",Assessment!C37="Partially Met"),"Yes","")</f>
        <v/>
      </c>
    </row>
    <row r="34" customFormat="false" ht="33.75" hidden="false" customHeight="true" outlineLevel="0" collapsed="false">
      <c r="A34" s="37" t="str">
        <f aca="false">IF($M34="Yes",Assessment!A38,"")</f>
        <v/>
      </c>
      <c r="B34" s="38" t="str">
        <f aca="false">IF($M34="Yes",Assessment!G38,"")</f>
        <v/>
      </c>
      <c r="C34" s="39" t="str">
        <f aca="false">IF($M34="Yes",Assessment!B38,"")</f>
        <v/>
      </c>
      <c r="D34" s="40" t="str">
        <f aca="false">IF($M34="Yes",Assessment!C38,"")</f>
        <v/>
      </c>
      <c r="E34" s="39" t="str">
        <f aca="false">IF($M34="Yes",Assessment!E38,"")</f>
        <v/>
      </c>
      <c r="F34" s="41"/>
      <c r="G34" s="42"/>
      <c r="H34" s="42"/>
      <c r="I34" s="43"/>
      <c r="J34" s="43"/>
      <c r="K34" s="42"/>
      <c r="L34" s="41"/>
      <c r="M34" s="0" t="str">
        <f aca="false">IF(OR(Assessment!C38="Not Met",Assessment!C38="Partially Met"),"Yes","")</f>
        <v/>
      </c>
    </row>
    <row r="35" customFormat="false" ht="33.75" hidden="false" customHeight="true" outlineLevel="0" collapsed="false">
      <c r="A35" s="37" t="str">
        <f aca="false">IF($M35="Yes",Assessment!A39,"")</f>
        <v/>
      </c>
      <c r="B35" s="38" t="str">
        <f aca="false">IF($M35="Yes",Assessment!G39,"")</f>
        <v/>
      </c>
      <c r="C35" s="39" t="str">
        <f aca="false">IF($M35="Yes",Assessment!B39,"")</f>
        <v/>
      </c>
      <c r="D35" s="40" t="str">
        <f aca="false">IF($M35="Yes",Assessment!C39,"")</f>
        <v/>
      </c>
      <c r="E35" s="39" t="str">
        <f aca="false">IF($M35="Yes",Assessment!E39,"")</f>
        <v/>
      </c>
      <c r="F35" s="41"/>
      <c r="G35" s="42"/>
      <c r="H35" s="42"/>
      <c r="I35" s="43"/>
      <c r="J35" s="43"/>
      <c r="K35" s="42"/>
      <c r="L35" s="41"/>
      <c r="M35" s="0" t="str">
        <f aca="false">IF(OR(Assessment!C39="Not Met",Assessment!C39="Partially Met"),"Yes","")</f>
        <v/>
      </c>
    </row>
    <row r="36" customFormat="false" ht="33.75" hidden="false" customHeight="true" outlineLevel="0" collapsed="false">
      <c r="A36" s="37" t="str">
        <f aca="false">IF($M36="Yes",Assessment!A41,"")</f>
        <v/>
      </c>
      <c r="B36" s="38" t="str">
        <f aca="false">IF($M36="Yes",Assessment!G41,"")</f>
        <v/>
      </c>
      <c r="C36" s="39" t="str">
        <f aca="false">IF($M36="Yes",Assessment!B41,"")</f>
        <v/>
      </c>
      <c r="D36" s="40" t="str">
        <f aca="false">IF($M36="Yes",Assessment!C41,"")</f>
        <v/>
      </c>
      <c r="E36" s="39" t="str">
        <f aca="false">IF($M36="Yes",Assessment!E41,"")</f>
        <v/>
      </c>
      <c r="F36" s="41"/>
      <c r="G36" s="42"/>
      <c r="H36" s="42"/>
      <c r="I36" s="43"/>
      <c r="J36" s="43"/>
      <c r="K36" s="42"/>
      <c r="L36" s="41"/>
      <c r="M36" s="0" t="str">
        <f aca="false">IF(OR(Assessment!C41="Not Met",Assessment!C41="Partially Met"),"Yes","")</f>
        <v/>
      </c>
    </row>
    <row r="37" customFormat="false" ht="33.75" hidden="false" customHeight="true" outlineLevel="0" collapsed="false">
      <c r="A37" s="37" t="str">
        <f aca="false">IF($M37="Yes",Assessment!A42,"")</f>
        <v/>
      </c>
      <c r="B37" s="38" t="str">
        <f aca="false">IF($M37="Yes",Assessment!G42,"")</f>
        <v/>
      </c>
      <c r="C37" s="39" t="str">
        <f aca="false">IF($M37="Yes",Assessment!B42,"")</f>
        <v/>
      </c>
      <c r="D37" s="40" t="str">
        <f aca="false">IF($M37="Yes",Assessment!C42,"")</f>
        <v/>
      </c>
      <c r="E37" s="39" t="str">
        <f aca="false">IF($M37="Yes",Assessment!E42,"")</f>
        <v/>
      </c>
      <c r="F37" s="41"/>
      <c r="G37" s="42"/>
      <c r="H37" s="42"/>
      <c r="I37" s="43"/>
      <c r="J37" s="43"/>
      <c r="K37" s="42"/>
      <c r="L37" s="41"/>
      <c r="M37" s="0" t="str">
        <f aca="false">IF(OR(Assessment!C42="Not Met",Assessment!C42="Partially Met"),"Yes","")</f>
        <v/>
      </c>
    </row>
    <row r="38" customFormat="false" ht="33.75" hidden="false" customHeight="true" outlineLevel="0" collapsed="false">
      <c r="A38" s="37" t="str">
        <f aca="false">IF($M38="Yes",Assessment!A43,"")</f>
        <v/>
      </c>
      <c r="B38" s="38" t="str">
        <f aca="false">IF($M38="Yes",Assessment!G43,"")</f>
        <v/>
      </c>
      <c r="C38" s="39" t="str">
        <f aca="false">IF($M38="Yes",Assessment!B43,"")</f>
        <v/>
      </c>
      <c r="D38" s="40" t="str">
        <f aca="false">IF($M38="Yes",Assessment!C43,"")</f>
        <v/>
      </c>
      <c r="E38" s="39" t="str">
        <f aca="false">IF($M38="Yes",Assessment!E43,"")</f>
        <v/>
      </c>
      <c r="F38" s="41"/>
      <c r="G38" s="42"/>
      <c r="H38" s="42"/>
      <c r="I38" s="43"/>
      <c r="J38" s="43"/>
      <c r="K38" s="42"/>
      <c r="L38" s="41"/>
      <c r="M38" s="0" t="str">
        <f aca="false">IF(OR(Assessment!C43="Not Met",Assessment!C43="Partially Met"),"Yes","")</f>
        <v/>
      </c>
    </row>
    <row r="39" customFormat="false" ht="33.75" hidden="false" customHeight="true" outlineLevel="0" collapsed="false">
      <c r="A39" s="37" t="str">
        <f aca="false">IF($M39="Yes",Assessment!A45,"")</f>
        <v/>
      </c>
      <c r="B39" s="38" t="str">
        <f aca="false">IF($M39="Yes",Assessment!G45,"")</f>
        <v/>
      </c>
      <c r="C39" s="39" t="str">
        <f aca="false">IF($M39="Yes",Assessment!B45,"")</f>
        <v/>
      </c>
      <c r="D39" s="40" t="str">
        <f aca="false">IF($M39="Yes",Assessment!C45,"")</f>
        <v/>
      </c>
      <c r="E39" s="39" t="str">
        <f aca="false">IF($M39="Yes",Assessment!E45,"")</f>
        <v/>
      </c>
      <c r="F39" s="41"/>
      <c r="G39" s="42"/>
      <c r="H39" s="42"/>
      <c r="I39" s="43"/>
      <c r="J39" s="43"/>
      <c r="K39" s="42"/>
      <c r="L39" s="41"/>
      <c r="M39" s="0" t="str">
        <f aca="false">IF(OR(Assessment!C45="Not Met",Assessment!C45="Partially Met"),"Yes","")</f>
        <v/>
      </c>
    </row>
    <row r="40" customFormat="false" ht="33.75" hidden="false" customHeight="true" outlineLevel="0" collapsed="false">
      <c r="A40" s="37" t="str">
        <f aca="false">IF($M40="Yes",Assessment!A46,"")</f>
        <v/>
      </c>
      <c r="B40" s="38" t="str">
        <f aca="false">IF($M40="Yes",Assessment!G46,"")</f>
        <v/>
      </c>
      <c r="C40" s="39" t="str">
        <f aca="false">IF($M40="Yes",Assessment!B46,"")</f>
        <v/>
      </c>
      <c r="D40" s="40" t="str">
        <f aca="false">IF($M40="Yes",Assessment!C46,"")</f>
        <v/>
      </c>
      <c r="E40" s="39" t="str">
        <f aca="false">IF($M40="Yes",Assessment!E46,"")</f>
        <v/>
      </c>
      <c r="F40" s="41"/>
      <c r="G40" s="42"/>
      <c r="H40" s="42"/>
      <c r="I40" s="43"/>
      <c r="J40" s="43"/>
      <c r="K40" s="42"/>
      <c r="L40" s="41"/>
      <c r="M40" s="0" t="str">
        <f aca="false">IF(OR(Assessment!C46="Not Met",Assessment!C46="Partially Met"),"Yes","")</f>
        <v/>
      </c>
    </row>
    <row r="41" customFormat="false" ht="33.75" hidden="false" customHeight="true" outlineLevel="0" collapsed="false">
      <c r="A41" s="37" t="str">
        <f aca="false">IF($M41="Yes",Assessment!A47,"")</f>
        <v/>
      </c>
      <c r="B41" s="38" t="str">
        <f aca="false">IF($M41="Yes",Assessment!G47,"")</f>
        <v/>
      </c>
      <c r="C41" s="39" t="str">
        <f aca="false">IF($M41="Yes",Assessment!B47,"")</f>
        <v/>
      </c>
      <c r="D41" s="40" t="str">
        <f aca="false">IF($M41="Yes",Assessment!C47,"")</f>
        <v/>
      </c>
      <c r="E41" s="39" t="str">
        <f aca="false">IF($M41="Yes",Assessment!E47,"")</f>
        <v/>
      </c>
      <c r="F41" s="41"/>
      <c r="G41" s="42"/>
      <c r="H41" s="42"/>
      <c r="I41" s="43"/>
      <c r="J41" s="43"/>
      <c r="K41" s="42"/>
      <c r="L41" s="41"/>
      <c r="M41" s="0" t="str">
        <f aca="false">IF(OR(Assessment!C47="Not Met",Assessment!C47="Partially Met"),"Yes","")</f>
        <v/>
      </c>
    </row>
    <row r="42" customFormat="false" ht="33.75" hidden="false" customHeight="true" outlineLevel="0" collapsed="false">
      <c r="A42" s="37" t="str">
        <f aca="false">IF($M42="Yes",Assessment!A48,"")</f>
        <v/>
      </c>
      <c r="B42" s="38" t="str">
        <f aca="false">IF($M42="Yes",Assessment!G48,"")</f>
        <v/>
      </c>
      <c r="C42" s="39" t="str">
        <f aca="false">IF($M42="Yes",Assessment!B48,"")</f>
        <v/>
      </c>
      <c r="D42" s="40" t="str">
        <f aca="false">IF($M42="Yes",Assessment!C48,"")</f>
        <v/>
      </c>
      <c r="E42" s="39" t="str">
        <f aca="false">IF($M42="Yes",Assessment!E48,"")</f>
        <v/>
      </c>
      <c r="F42" s="41"/>
      <c r="G42" s="42"/>
      <c r="H42" s="42"/>
      <c r="I42" s="43"/>
      <c r="J42" s="43"/>
      <c r="K42" s="42"/>
      <c r="L42" s="41"/>
      <c r="M42" s="0" t="str">
        <f aca="false">IF(OR(Assessment!C48="Not Met",Assessment!C48="Partially Met"),"Yes","")</f>
        <v/>
      </c>
    </row>
    <row r="43" customFormat="false" ht="33.75" hidden="false" customHeight="true" outlineLevel="0" collapsed="false">
      <c r="A43" s="37" t="str">
        <f aca="false">IF($M43="Yes",Assessment!A50,"")</f>
        <v/>
      </c>
      <c r="B43" s="38" t="str">
        <f aca="false">IF($M43="Yes",Assessment!G50,"")</f>
        <v/>
      </c>
      <c r="C43" s="39" t="str">
        <f aca="false">IF($M43="Yes",Assessment!B50,"")</f>
        <v/>
      </c>
      <c r="D43" s="40" t="str">
        <f aca="false">IF($M43="Yes",Assessment!C50,"")</f>
        <v/>
      </c>
      <c r="E43" s="39" t="str">
        <f aca="false">IF($M43="Yes",Assessment!E50,"")</f>
        <v/>
      </c>
      <c r="F43" s="41"/>
      <c r="G43" s="42"/>
      <c r="H43" s="42"/>
      <c r="I43" s="43"/>
      <c r="J43" s="43"/>
      <c r="K43" s="42"/>
      <c r="L43" s="41"/>
      <c r="M43" s="0" t="str">
        <f aca="false">IF(OR(Assessment!C50="Not Met",Assessment!C50="Partially Met"),"Yes","")</f>
        <v/>
      </c>
    </row>
    <row r="44" customFormat="false" ht="33.75" hidden="false" customHeight="true" outlineLevel="0" collapsed="false">
      <c r="A44" s="37" t="str">
        <f aca="false">IF($M44="Yes",Assessment!A51,"")</f>
        <v/>
      </c>
      <c r="B44" s="38" t="str">
        <f aca="false">IF($M44="Yes",Assessment!G51,"")</f>
        <v/>
      </c>
      <c r="C44" s="39" t="str">
        <f aca="false">IF($M44="Yes",Assessment!B51,"")</f>
        <v/>
      </c>
      <c r="D44" s="40" t="str">
        <f aca="false">IF($M44="Yes",Assessment!C51,"")</f>
        <v/>
      </c>
      <c r="E44" s="39" t="str">
        <f aca="false">IF($M44="Yes",Assessment!E51,"")</f>
        <v/>
      </c>
      <c r="F44" s="41"/>
      <c r="G44" s="42"/>
      <c r="H44" s="42"/>
      <c r="I44" s="43"/>
      <c r="J44" s="43"/>
      <c r="K44" s="42"/>
      <c r="L44" s="41"/>
      <c r="M44" s="0" t="str">
        <f aca="false">IF(OR(Assessment!C51="Not Met",Assessment!C51="Partially Met"),"Yes","")</f>
        <v/>
      </c>
    </row>
    <row r="45" customFormat="false" ht="33.75" hidden="false" customHeight="true" outlineLevel="0" collapsed="false">
      <c r="A45" s="37" t="str">
        <f aca="false">IF($M45="Yes",Assessment!A52,"")</f>
        <v/>
      </c>
      <c r="B45" s="38" t="str">
        <f aca="false">IF($M45="Yes",Assessment!G52,"")</f>
        <v/>
      </c>
      <c r="C45" s="39" t="str">
        <f aca="false">IF($M45="Yes",Assessment!B52,"")</f>
        <v/>
      </c>
      <c r="D45" s="40" t="str">
        <f aca="false">IF($M45="Yes",Assessment!C52,"")</f>
        <v/>
      </c>
      <c r="E45" s="39" t="str">
        <f aca="false">IF($M45="Yes",Assessment!E52,"")</f>
        <v/>
      </c>
      <c r="F45" s="41"/>
      <c r="G45" s="42"/>
      <c r="H45" s="42"/>
      <c r="I45" s="43"/>
      <c r="J45" s="43"/>
      <c r="K45" s="42"/>
      <c r="L45" s="41"/>
      <c r="M45" s="0" t="str">
        <f aca="false">IF(OR(Assessment!C52="Not Met",Assessment!C52="Partially Met"),"Yes","")</f>
        <v/>
      </c>
    </row>
    <row r="46" customFormat="false" ht="33.75" hidden="false" customHeight="true" outlineLevel="0" collapsed="false">
      <c r="A46" s="37" t="str">
        <f aca="false">IF($M46="Yes",Assessment!A53,"")</f>
        <v/>
      </c>
      <c r="B46" s="38" t="str">
        <f aca="false">IF($M46="Yes",Assessment!G53,"")</f>
        <v/>
      </c>
      <c r="C46" s="39" t="str">
        <f aca="false">IF($M46="Yes",Assessment!B53,"")</f>
        <v/>
      </c>
      <c r="D46" s="40" t="str">
        <f aca="false">IF($M46="Yes",Assessment!C53,"")</f>
        <v/>
      </c>
      <c r="E46" s="39" t="str">
        <f aca="false">IF($M46="Yes",Assessment!E53,"")</f>
        <v/>
      </c>
      <c r="F46" s="41"/>
      <c r="G46" s="42"/>
      <c r="H46" s="42"/>
      <c r="I46" s="43"/>
      <c r="J46" s="43"/>
      <c r="K46" s="42"/>
      <c r="L46" s="41"/>
      <c r="M46" s="0" t="str">
        <f aca="false">IF(OR(Assessment!C53="Not Met",Assessment!C53="Partially Met"),"Yes","")</f>
        <v/>
      </c>
    </row>
    <row r="47" customFormat="false" ht="33.75" hidden="false" customHeight="true" outlineLevel="0" collapsed="false">
      <c r="A47" s="37" t="str">
        <f aca="false">IF($M47="Yes",Assessment!A55,"")</f>
        <v/>
      </c>
      <c r="B47" s="38" t="str">
        <f aca="false">IF($M47="Yes",Assessment!G55,"")</f>
        <v/>
      </c>
      <c r="C47" s="39" t="str">
        <f aca="false">IF($M47="Yes",Assessment!B55,"")</f>
        <v/>
      </c>
      <c r="D47" s="40" t="str">
        <f aca="false">IF($M47="Yes",Assessment!C55,"")</f>
        <v/>
      </c>
      <c r="E47" s="39" t="str">
        <f aca="false">IF($M47="Yes",Assessment!E55,"")</f>
        <v/>
      </c>
      <c r="F47" s="41"/>
      <c r="G47" s="42"/>
      <c r="H47" s="42"/>
      <c r="I47" s="43"/>
      <c r="J47" s="43"/>
      <c r="K47" s="42"/>
      <c r="L47" s="41"/>
      <c r="M47" s="0" t="str">
        <f aca="false">IF(OR(Assessment!C55="Not Met",Assessment!C55="Partially Met"),"Yes","")</f>
        <v/>
      </c>
    </row>
    <row r="48" customFormat="false" ht="33.75" hidden="false" customHeight="true" outlineLevel="0" collapsed="false">
      <c r="A48" s="37" t="str">
        <f aca="false">IF($M48="Yes",Assessment!A56,"")</f>
        <v/>
      </c>
      <c r="B48" s="38" t="str">
        <f aca="false">IF($M48="Yes",Assessment!G56,"")</f>
        <v/>
      </c>
      <c r="C48" s="39" t="str">
        <f aca="false">IF($M48="Yes",Assessment!B56,"")</f>
        <v/>
      </c>
      <c r="D48" s="40" t="str">
        <f aca="false">IF($M48="Yes",Assessment!C56,"")</f>
        <v/>
      </c>
      <c r="E48" s="39" t="str">
        <f aca="false">IF($M48="Yes",Assessment!E56,"")</f>
        <v/>
      </c>
      <c r="F48" s="41"/>
      <c r="G48" s="42"/>
      <c r="H48" s="42"/>
      <c r="I48" s="43"/>
      <c r="J48" s="43"/>
      <c r="K48" s="42"/>
      <c r="L48" s="41"/>
      <c r="M48" s="0" t="str">
        <f aca="false">IF(OR(Assessment!C56="Not Met",Assessment!C56="Partially Met"),"Yes","")</f>
        <v/>
      </c>
    </row>
    <row r="49" customFormat="false" ht="33.75" hidden="false" customHeight="true" outlineLevel="0" collapsed="false">
      <c r="A49" s="37" t="str">
        <f aca="false">IF($M49="Yes",Assessment!A57,"")</f>
        <v/>
      </c>
      <c r="B49" s="38" t="str">
        <f aca="false">IF($M49="Yes",Assessment!G57,"")</f>
        <v/>
      </c>
      <c r="C49" s="39" t="str">
        <f aca="false">IF($M49="Yes",Assessment!B57,"")</f>
        <v/>
      </c>
      <c r="D49" s="40" t="str">
        <f aca="false">IF($M49="Yes",Assessment!C57,"")</f>
        <v/>
      </c>
      <c r="E49" s="39" t="str">
        <f aca="false">IF($M49="Yes",Assessment!E57,"")</f>
        <v/>
      </c>
      <c r="F49" s="41"/>
      <c r="G49" s="42"/>
      <c r="H49" s="42"/>
      <c r="I49" s="43"/>
      <c r="J49" s="43"/>
      <c r="K49" s="42"/>
      <c r="L49" s="41"/>
      <c r="M49" s="0" t="str">
        <f aca="false">IF(OR(Assessment!C57="Not Met",Assessment!C57="Partially Met"),"Yes","")</f>
        <v/>
      </c>
    </row>
    <row r="50" customFormat="false" ht="33.75" hidden="false" customHeight="true" outlineLevel="0" collapsed="false">
      <c r="A50" s="37" t="str">
        <f aca="false">IF($M50="Yes",Assessment!A58,"")</f>
        <v/>
      </c>
      <c r="B50" s="38" t="str">
        <f aca="false">IF($M50="Yes",Assessment!G58,"")</f>
        <v/>
      </c>
      <c r="C50" s="39" t="str">
        <f aca="false">IF($M50="Yes",Assessment!B58,"")</f>
        <v/>
      </c>
      <c r="D50" s="40" t="str">
        <f aca="false">IF($M50="Yes",Assessment!C58,"")</f>
        <v/>
      </c>
      <c r="E50" s="39" t="str">
        <f aca="false">IF($M50="Yes",Assessment!E58,"")</f>
        <v/>
      </c>
      <c r="F50" s="41"/>
      <c r="G50" s="42"/>
      <c r="H50" s="42"/>
      <c r="I50" s="43"/>
      <c r="J50" s="43"/>
      <c r="K50" s="42"/>
      <c r="L50" s="41"/>
      <c r="M50" s="0" t="str">
        <f aca="false">IF(OR(Assessment!C58="Not Met",Assessment!C58="Partially Met"),"Yes","")</f>
        <v/>
      </c>
    </row>
    <row r="51" customFormat="false" ht="33.75" hidden="false" customHeight="true" outlineLevel="0" collapsed="false">
      <c r="A51" s="37" t="str">
        <f aca="false">IF($M51="Yes",Assessment!A59,"")</f>
        <v/>
      </c>
      <c r="B51" s="38" t="str">
        <f aca="false">IF($M51="Yes",Assessment!G59,"")</f>
        <v/>
      </c>
      <c r="C51" s="39" t="str">
        <f aca="false">IF($M51="Yes",Assessment!B59,"")</f>
        <v/>
      </c>
      <c r="D51" s="40" t="str">
        <f aca="false">IF($M51="Yes",Assessment!C59,"")</f>
        <v/>
      </c>
      <c r="E51" s="39" t="str">
        <f aca="false">IF($M51="Yes",Assessment!E59,"")</f>
        <v/>
      </c>
      <c r="F51" s="41"/>
      <c r="G51" s="42"/>
      <c r="H51" s="42"/>
      <c r="I51" s="43"/>
      <c r="J51" s="43"/>
      <c r="K51" s="42"/>
      <c r="L51" s="41"/>
      <c r="M51" s="0" t="str">
        <f aca="false">IF(OR(Assessment!C59="Not Met",Assessment!C59="Partially Met"),"Yes","")</f>
        <v/>
      </c>
    </row>
    <row r="52" customFormat="false" ht="33.75" hidden="false" customHeight="true" outlineLevel="0" collapsed="false">
      <c r="A52" s="37" t="str">
        <f aca="false">IF($M52="Yes",Assessment!A60,"")</f>
        <v/>
      </c>
      <c r="B52" s="38" t="str">
        <f aca="false">IF($M52="Yes",Assessment!G60,"")</f>
        <v/>
      </c>
      <c r="C52" s="39" t="str">
        <f aca="false">IF($M52="Yes",Assessment!B60,"")</f>
        <v/>
      </c>
      <c r="D52" s="40" t="str">
        <f aca="false">IF($M52="Yes",Assessment!C60,"")</f>
        <v/>
      </c>
      <c r="E52" s="39" t="str">
        <f aca="false">IF($M52="Yes",Assessment!E60,"")</f>
        <v/>
      </c>
      <c r="F52" s="41"/>
      <c r="G52" s="42"/>
      <c r="H52" s="42"/>
      <c r="I52" s="43"/>
      <c r="J52" s="43"/>
      <c r="K52" s="42"/>
      <c r="L52" s="41"/>
      <c r="M52" s="0" t="str">
        <f aca="false">IF(OR(Assessment!C60="Not Met",Assessment!C60="Partially Met"),"Yes","")</f>
        <v/>
      </c>
    </row>
  </sheetData>
  <sheetProtection sheet="true" password="d3e0" sort="false" autoFilter="false"/>
  <autoFilter ref="A4:M52"/>
  <mergeCells count="2">
    <mergeCell ref="A1:L1"/>
    <mergeCell ref="A2:L2"/>
  </mergeCells>
  <conditionalFormatting sqref="A5:L52">
    <cfRule type="expression" priority="2" aboveAverage="0" equalAverage="0" bottom="0" percent="0" rank="0" text="" dxfId="9">
      <formula>$M5&lt;&gt;"Yes"</formula>
    </cfRule>
  </conditionalFormatting>
  <conditionalFormatting sqref="D5:D52">
    <cfRule type="cellIs" priority="3" operator="equal" aboveAverage="0" equalAverage="0" bottom="0" percent="0" rank="0" text="" dxfId="2">
      <formula>"Not Met"</formula>
    </cfRule>
    <cfRule type="cellIs" priority="4" operator="equal" aboveAverage="0" equalAverage="0" bottom="0" percent="0" rank="0" text="" dxfId="1">
      <formula>"Partially Met"</formula>
    </cfRule>
  </conditionalFormatting>
  <conditionalFormatting sqref="G5:G52">
    <cfRule type="cellIs" priority="5" operator="equal" aboveAverage="0" equalAverage="0" bottom="0" percent="0" rank="0" text="" dxfId="2">
      <formula>"Critical"</formula>
    </cfRule>
    <cfRule type="cellIs" priority="6" operator="equal" aboveAverage="0" equalAverage="0" bottom="0" percent="0" rank="0" text="" dxfId="10">
      <formula>"High"</formula>
    </cfRule>
    <cfRule type="cellIs" priority="7" operator="equal" aboveAverage="0" equalAverage="0" bottom="0" percent="0" rank="0" text="" dxfId="1">
      <formula>"Medium"</formula>
    </cfRule>
    <cfRule type="cellIs" priority="8" operator="equal" aboveAverage="0" equalAverage="0" bottom="0" percent="0" rank="0" text="" dxfId="3">
      <formula>"Low"</formula>
    </cfRule>
  </conditionalFormatting>
  <conditionalFormatting sqref="K5:K52">
    <cfRule type="cellIs" priority="9" operator="equal" aboveAverage="0" equalAverage="0" bottom="0" percent="0" rank="0" text="" dxfId="0">
      <formula>"Complete"</formula>
    </cfRule>
    <cfRule type="cellIs" priority="10" operator="equal" aboveAverage="0" equalAverage="0" bottom="0" percent="0" rank="0" text="" dxfId="1">
      <formula>"In Progress"</formula>
    </cfRule>
    <cfRule type="cellIs" priority="11" operator="equal" aboveAverage="0" equalAverage="0" bottom="0" percent="0" rank="0" text="" dxfId="3">
      <formula>"On Hold"</formula>
    </cfRule>
    <cfRule type="cellIs" priority="12" operator="equal" aboveAverage="0" equalAverage="0" bottom="0" percent="0" rank="0" text="" dxfId="4">
      <formula>"Not Started"</formula>
    </cfRule>
  </conditionalFormatting>
  <conditionalFormatting sqref="I5:I52">
    <cfRule type="expression" priority="13" aboveAverage="0" equalAverage="0" bottom="0" percent="0" rank="0" text="" dxfId="2">
      <formula>AND($M5="Yes",$I5&lt;&gt;"",$I5&lt;TODAY(),$K5&lt;&gt;"Complete")</formula>
    </cfRule>
  </conditionalFormatting>
  <dataValidations count="2">
    <dataValidation allowBlank="true" errorStyle="stop" operator="between" showDropDown="false" showErrorMessage="false" showInputMessage="false" sqref="G5:G52" type="list">
      <formula1>"Critical,High,Medium,Low"</formula1>
      <formula2>0</formula2>
    </dataValidation>
    <dataValidation allowBlank="true" errorStyle="stop" operator="between" showDropDown="false" showErrorMessage="false" showInputMessage="false" sqref="K5:K52" type="list">
      <formula1>"Not Started,In Progress,On Hold,Complete"</formula1>
      <formula2>0</formula2>
    </dataValidation>
  </dataValidation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1"/>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5" min="3" style="0" width="12"/>
    <col collapsed="false" customWidth="true" hidden="false" outlineLevel="0" max="6" min="6" style="0" width="4"/>
    <col collapsed="false" customWidth="true" hidden="false" outlineLevel="0" max="7" min="7" style="0" width="22"/>
    <col collapsed="false" customWidth="true" hidden="false" outlineLevel="0" max="8" min="8" style="0" width="16"/>
    <col collapsed="false" customWidth="true" hidden="true" outlineLevel="0" max="12" min="10" style="0" width="13"/>
  </cols>
  <sheetData>
    <row r="1" customFormat="false" ht="24" hidden="false" customHeight="true" outlineLevel="0" collapsed="false">
      <c r="A1" s="44" t="s">
        <v>163</v>
      </c>
      <c r="B1" s="44"/>
      <c r="C1" s="44"/>
      <c r="D1" s="44"/>
      <c r="E1" s="44"/>
      <c r="G1" s="45" t="s">
        <v>164</v>
      </c>
      <c r="H1" s="45"/>
    </row>
    <row r="2" customFormat="false" ht="24" hidden="false" customHeight="true" outlineLevel="0" collapsed="false">
      <c r="A2" s="44"/>
      <c r="B2" s="44"/>
      <c r="C2" s="44"/>
      <c r="D2" s="44"/>
      <c r="E2" s="44"/>
      <c r="G2" s="45"/>
      <c r="H2" s="45"/>
    </row>
    <row r="4" customFormat="false" ht="15" hidden="false" customHeight="false" outlineLevel="0" collapsed="false">
      <c r="A4" s="46" t="str">
        <f aca="false">IF('Start Here'!C5="","Organisation: (enter on Start Here)","Organisation:  "&amp;'Start Here'!C5)&amp;IF('Start Here'!C7="",""," "&amp;REPT(" ",4)&amp;"Assessed:  "&amp;TEXT('Start Here'!C7,"dd mmm yyyy"))</f>
        <v>Organisation: (enter on Start Here)</v>
      </c>
      <c r="B4" s="46"/>
      <c r="C4" s="46"/>
      <c r="D4" s="46"/>
      <c r="E4" s="46"/>
      <c r="F4" s="46"/>
      <c r="G4" s="46"/>
      <c r="H4" s="46"/>
    </row>
    <row r="6" customFormat="false" ht="31.5" hidden="false" customHeight="true" outlineLevel="0" collapsed="false">
      <c r="A6" s="47" t="str">
        <f aca="false">IF(COUNTIF(Assessment!$C$5:$C$60,"Not Assessed")&gt;0,"ASSESSMENT IN PROGRESS  —  "&amp;COUNTIF(Assessment!$C$5:$C$60,"Not Assessed")&amp;" of "&amp;COUNTA(Assessment!$G$5:$G$60)&amp;" tests not yet assessed",IF((COUNTA(Assessment!$G$5:$G$60)-COUNTIF(Assessment!$C$5:$C$60,"Not Applicable"))=0,"All tests marked Not Applicable",IF(COUNTIF(Assessment!$C$5:$C$60,"Met")=(COUNTA(Assessment!$G$5:$G$60)-COUNTIF(Assessment!$C$5:$C$60,"Not Applicable")),"MATURITY LEVEL 1 ACHIEVED  —  all applicable tests met","NOT YET AT LEVEL 1  —  "&amp;((COUNTA(Assessment!$G$5:$G$60)-COUNTIF(Assessment!$C$5:$C$60,"Not Applicable"))-COUNTIF(Assessment!$C$5:$C$60,"Met"))&amp;" applicable test(s) with gaps")))</f>
        <v>ASSESSMENT IN PROGRESS  —  48 of 48 tests not yet assessed</v>
      </c>
      <c r="B6" s="47"/>
      <c r="C6" s="47"/>
      <c r="D6" s="47"/>
      <c r="E6" s="47"/>
      <c r="F6" s="47"/>
      <c r="G6" s="47"/>
      <c r="H6" s="47"/>
    </row>
    <row r="8" customFormat="false" ht="15" hidden="false" customHeight="false" outlineLevel="0" collapsed="false">
      <c r="A8" s="16" t="s">
        <v>165</v>
      </c>
      <c r="E8" s="16" t="s">
        <v>154</v>
      </c>
    </row>
    <row r="9" customFormat="false" ht="15" hidden="false" customHeight="false" outlineLevel="0" collapsed="false">
      <c r="A9" s="48" t="s">
        <v>152</v>
      </c>
      <c r="B9" s="49" t="s">
        <v>166</v>
      </c>
      <c r="C9" s="49" t="s">
        <v>36</v>
      </c>
      <c r="E9" s="50" t="s">
        <v>20</v>
      </c>
      <c r="G9" s="51" t="n">
        <f aca="false">COUNTIF(Assessment!$C$5:$C$60,"Met")</f>
        <v>0</v>
      </c>
      <c r="J9" s="0" t="s">
        <v>152</v>
      </c>
      <c r="K9" s="0" t="s">
        <v>20</v>
      </c>
      <c r="L9" s="0" t="s">
        <v>167</v>
      </c>
    </row>
    <row r="10" customFormat="false" ht="15" hidden="false" customHeight="false" outlineLevel="0" collapsed="false">
      <c r="A10" s="52" t="s">
        <v>168</v>
      </c>
      <c r="B10" s="51" t="str">
        <f aca="false">COUNTIFS(Assessment!$G$5:$G$60,"Patch Applications",Assessment!$C$5:$C$60,"Met")&amp;" / "&amp;(COUNTIF(Assessment!$G$5:$G$60,"Patch Applications")-COUNTIFS(Assessment!$G$5:$G$60,"Patch Applications",Assessment!$C$5:$C$60,"Not Applicable"))</f>
        <v>0 / 9</v>
      </c>
      <c r="C10" s="53" t="str">
        <f aca="false">IF((COUNTIF(Assessment!$G$5:$G$60,"Patch Applications")-COUNTIFS(Assessment!$G$5:$G$60,"Patch Applications",Assessment!$C$5:$C$60,"Not Applicable"))=0,"N/A",IF(COUNTIFS(Assessment!$G$5:$G$60,"Patch Applications",Assessment!$C$5:$C$60,"Not Assessed")=(COUNTIF(Assessment!$G$5:$G$60,"Patch Applications")-COUNTIFS(Assessment!$G$5:$G$60,"Patch Applications",Assessment!$C$5:$C$60,"Not Applicable")),"Not assessed",IF(COUNTIFS(Assessment!$G$5:$G$60,"Patch Applications",Assessment!$C$5:$C$60,"Met")=(COUNTIF(Assessment!$G$5:$G$60,"Patch Applications")-COUNTIFS(Assessment!$G$5:$G$60,"Patch Applications",Assessment!$C$5:$C$60,"Not Applicable")),"Compliant",IF(AND(COUNTIFS(Assessment!$G$5:$G$60,"Patch Applications",Assessment!$C$5:$C$60,"Met")=0,COUNTIFS(Assessment!$G$5:$G$60,"Patch Applications",Assessment!$C$5:$C$60,"Not Assessed")=0),"Not met","Partial"))))</f>
        <v>Not assessed</v>
      </c>
      <c r="E10" s="54" t="s">
        <v>22</v>
      </c>
      <c r="G10" s="51" t="n">
        <f aca="false">COUNTIF(Assessment!$C$5:$C$60,"Partially Met")</f>
        <v>0</v>
      </c>
      <c r="J10" s="0" t="s">
        <v>42</v>
      </c>
      <c r="K10" s="0" t="n">
        <f aca="false">COUNTIFS(Assessment!$G$5:$G$60,"Patch Applications",Assessment!$C$5:$C$60,"Met")</f>
        <v>0</v>
      </c>
      <c r="L10" s="0" t="n">
        <f aca="false">(COUNTIF(Assessment!$G$5:$G$60,"Patch Applications")-COUNTIFS(Assessment!$G$5:$G$60,"Patch Applications",Assessment!$C$5:$C$60,"Not Applicable"))-COUNTIFS(Assessment!$G$5:$G$60,"Patch Applications",Assessment!$C$5:$C$60,"Met")</f>
        <v>9</v>
      </c>
    </row>
    <row r="11" customFormat="false" ht="15" hidden="false" customHeight="false" outlineLevel="0" collapsed="false">
      <c r="A11" s="52" t="s">
        <v>169</v>
      </c>
      <c r="B11" s="51" t="str">
        <f aca="false">COUNTIFS(Assessment!$G$5:$G$60,"Patch Operating Systems",Assessment!$C$5:$C$60,"Met")&amp;" / "&amp;(COUNTIF(Assessment!$G$5:$G$60,"Patch Operating Systems")-COUNTIFS(Assessment!$G$5:$G$60,"Patch Operating Systems",Assessment!$C$5:$C$60,"Not Applicable"))</f>
        <v>0 / 8</v>
      </c>
      <c r="C11" s="53" t="str">
        <f aca="false">IF((COUNTIF(Assessment!$G$5:$G$60,"Patch Operating Systems")-COUNTIFS(Assessment!$G$5:$G$60,"Patch Operating Systems",Assessment!$C$5:$C$60,"Not Applicable"))=0,"N/A",IF(COUNTIFS(Assessment!$G$5:$G$60,"Patch Operating Systems",Assessment!$C$5:$C$60,"Not Assessed")=(COUNTIF(Assessment!$G$5:$G$60,"Patch Operating Systems")-COUNTIFS(Assessment!$G$5:$G$60,"Patch Operating Systems",Assessment!$C$5:$C$60,"Not Applicable")),"Not assessed",IF(COUNTIFS(Assessment!$G$5:$G$60,"Patch Operating Systems",Assessment!$C$5:$C$60,"Met")=(COUNTIF(Assessment!$G$5:$G$60,"Patch Operating Systems")-COUNTIFS(Assessment!$G$5:$G$60,"Patch Operating Systems",Assessment!$C$5:$C$60,"Not Applicable")),"Compliant",IF(AND(COUNTIFS(Assessment!$G$5:$G$60,"Patch Operating Systems",Assessment!$C$5:$C$60,"Met")=0,COUNTIFS(Assessment!$G$5:$G$60,"Patch Operating Systems",Assessment!$C$5:$C$60,"Not Assessed")=0),"Not met","Partial"))))</f>
        <v>Not assessed</v>
      </c>
      <c r="E11" s="55" t="s">
        <v>24</v>
      </c>
      <c r="G11" s="51" t="n">
        <f aca="false">COUNTIF(Assessment!$C$5:$C$60,"Not Met")</f>
        <v>0</v>
      </c>
      <c r="J11" s="0" t="s">
        <v>61</v>
      </c>
      <c r="K11" s="0" t="n">
        <f aca="false">COUNTIFS(Assessment!$G$5:$G$60,"Patch Operating Systems",Assessment!$C$5:$C$60,"Met")</f>
        <v>0</v>
      </c>
      <c r="L11" s="0" t="n">
        <f aca="false">(COUNTIF(Assessment!$G$5:$G$60,"Patch Operating Systems")-COUNTIFS(Assessment!$G$5:$G$60,"Patch Operating Systems",Assessment!$C$5:$C$60,"Not Applicable"))-COUNTIFS(Assessment!$G$5:$G$60,"Patch Operating Systems",Assessment!$C$5:$C$60,"Met")</f>
        <v>8</v>
      </c>
    </row>
    <row r="12" customFormat="false" ht="15" hidden="false" customHeight="false" outlineLevel="0" collapsed="false">
      <c r="A12" s="52" t="s">
        <v>170</v>
      </c>
      <c r="B12" s="51" t="str">
        <f aca="false">COUNTIFS(Assessment!$G$5:$G$60,"Multi-Factor Authentication",Assessment!$C$5:$C$60,"Met")&amp;" / "&amp;(COUNTIF(Assessment!$G$5:$G$60,"Multi-Factor Authentication")-COUNTIFS(Assessment!$G$5:$G$60,"Multi-Factor Authentication",Assessment!$C$5:$C$60,"Not Applicable"))</f>
        <v>0 / 7</v>
      </c>
      <c r="C12" s="53" t="str">
        <f aca="false">IF((COUNTIF(Assessment!$G$5:$G$60,"Multi-Factor Authentication")-COUNTIFS(Assessment!$G$5:$G$60,"Multi-Factor Authentication",Assessment!$C$5:$C$60,"Not Applicable"))=0,"N/A",IF(COUNTIFS(Assessment!$G$5:$G$60,"Multi-Factor Authentication",Assessment!$C$5:$C$60,"Not Assessed")=(COUNTIF(Assessment!$G$5:$G$60,"Multi-Factor Authentication")-COUNTIFS(Assessment!$G$5:$G$60,"Multi-Factor Authentication",Assessment!$C$5:$C$60,"Not Applicable")),"Not assessed",IF(COUNTIFS(Assessment!$G$5:$G$60,"Multi-Factor Authentication",Assessment!$C$5:$C$60,"Met")=(COUNTIF(Assessment!$G$5:$G$60,"Multi-Factor Authentication")-COUNTIFS(Assessment!$G$5:$G$60,"Multi-Factor Authentication",Assessment!$C$5:$C$60,"Not Applicable")),"Compliant",IF(AND(COUNTIFS(Assessment!$G$5:$G$60,"Multi-Factor Authentication",Assessment!$C$5:$C$60,"Met")=0,COUNTIFS(Assessment!$G$5:$G$60,"Multi-Factor Authentication",Assessment!$C$5:$C$60,"Not Assessed")=0),"Not met","Partial"))))</f>
        <v>Not assessed</v>
      </c>
      <c r="E12" s="56" t="s">
        <v>26</v>
      </c>
      <c r="G12" s="51" t="n">
        <f aca="false">COUNTIF(Assessment!$C$5:$C$60,"Not Applicable")</f>
        <v>0</v>
      </c>
      <c r="J12" s="0" t="s">
        <v>78</v>
      </c>
      <c r="K12" s="0" t="n">
        <f aca="false">COUNTIFS(Assessment!$G$5:$G$60,"Multi-Factor Authentication",Assessment!$C$5:$C$60,"Met")</f>
        <v>0</v>
      </c>
      <c r="L12" s="0" t="n">
        <f aca="false">(COUNTIF(Assessment!$G$5:$G$60,"Multi-Factor Authentication")-COUNTIFS(Assessment!$G$5:$G$60,"Multi-Factor Authentication",Assessment!$C$5:$C$60,"Not Applicable"))-COUNTIFS(Assessment!$G$5:$G$60,"Multi-Factor Authentication",Assessment!$C$5:$C$60,"Met")</f>
        <v>7</v>
      </c>
    </row>
    <row r="13" customFormat="false" ht="15" hidden="false" customHeight="false" outlineLevel="0" collapsed="false">
      <c r="A13" s="52" t="s">
        <v>171</v>
      </c>
      <c r="B13" s="51" t="str">
        <f aca="false">COUNTIFS(Assessment!$G$5:$G$60,"Restrict Admin Privileges",Assessment!$C$5:$C$60,"Met")&amp;" / "&amp;(COUNTIF(Assessment!$G$5:$G$60,"Restrict Admin Privileges")-COUNTIFS(Assessment!$G$5:$G$60,"Restrict Admin Privileges",Assessment!$C$5:$C$60,"Not Applicable"))</f>
        <v>0 / 7</v>
      </c>
      <c r="C13" s="53" t="str">
        <f aca="false">IF((COUNTIF(Assessment!$G$5:$G$60,"Restrict Admin Privileges")-COUNTIFS(Assessment!$G$5:$G$60,"Restrict Admin Privileges",Assessment!$C$5:$C$60,"Not Applicable"))=0,"N/A",IF(COUNTIFS(Assessment!$G$5:$G$60,"Restrict Admin Privileges",Assessment!$C$5:$C$60,"Not Assessed")=(COUNTIF(Assessment!$G$5:$G$60,"Restrict Admin Privileges")-COUNTIFS(Assessment!$G$5:$G$60,"Restrict Admin Privileges",Assessment!$C$5:$C$60,"Not Applicable")),"Not assessed",IF(COUNTIFS(Assessment!$G$5:$G$60,"Restrict Admin Privileges",Assessment!$C$5:$C$60,"Met")=(COUNTIF(Assessment!$G$5:$G$60,"Restrict Admin Privileges")-COUNTIFS(Assessment!$G$5:$G$60,"Restrict Admin Privileges",Assessment!$C$5:$C$60,"Not Applicable")),"Compliant",IF(AND(COUNTIFS(Assessment!$G$5:$G$60,"Restrict Admin Privileges",Assessment!$C$5:$C$60,"Met")=0,COUNTIFS(Assessment!$G$5:$G$60,"Restrict Admin Privileges",Assessment!$C$5:$C$60,"Not Assessed")=0),"Not met","Partial"))))</f>
        <v>Not assessed</v>
      </c>
      <c r="E13" s="57" t="s">
        <v>28</v>
      </c>
      <c r="G13" s="51" t="n">
        <f aca="false">COUNTIF(Assessment!$C$5:$C$60,"Not Assessed")</f>
        <v>48</v>
      </c>
      <c r="J13" s="0" t="s">
        <v>94</v>
      </c>
      <c r="K13" s="0" t="n">
        <f aca="false">COUNTIFS(Assessment!$G$5:$G$60,"Restrict Admin Privileges",Assessment!$C$5:$C$60,"Met")</f>
        <v>0</v>
      </c>
      <c r="L13" s="0" t="n">
        <f aca="false">(COUNTIF(Assessment!$G$5:$G$60,"Restrict Admin Privileges")-COUNTIFS(Assessment!$G$5:$G$60,"Restrict Admin Privileges",Assessment!$C$5:$C$60,"Not Applicable"))-COUNTIFS(Assessment!$G$5:$G$60,"Restrict Admin Privileges",Assessment!$C$5:$C$60,"Met")</f>
        <v>7</v>
      </c>
    </row>
    <row r="14" customFormat="false" ht="15" hidden="false" customHeight="false" outlineLevel="0" collapsed="false">
      <c r="A14" s="52" t="s">
        <v>172</v>
      </c>
      <c r="B14" s="51" t="str">
        <f aca="false">COUNTIFS(Assessment!$G$5:$G$60,"Application Control",Assessment!$C$5:$C$60,"Met")&amp;" / "&amp;(COUNTIF(Assessment!$G$5:$G$60,"Application Control")-COUNTIFS(Assessment!$G$5:$G$60,"Application Control",Assessment!$C$5:$C$60,"Not Applicable"))</f>
        <v>0 / 3</v>
      </c>
      <c r="C14" s="53" t="str">
        <f aca="false">IF((COUNTIF(Assessment!$G$5:$G$60,"Application Control")-COUNTIFS(Assessment!$G$5:$G$60,"Application Control",Assessment!$C$5:$C$60,"Not Applicable"))=0,"N/A",IF(COUNTIFS(Assessment!$G$5:$G$60,"Application Control",Assessment!$C$5:$C$60,"Not Assessed")=(COUNTIF(Assessment!$G$5:$G$60,"Application Control")-COUNTIFS(Assessment!$G$5:$G$60,"Application Control",Assessment!$C$5:$C$60,"Not Applicable")),"Not assessed",IF(COUNTIFS(Assessment!$G$5:$G$60,"Application Control",Assessment!$C$5:$C$60,"Met")=(COUNTIF(Assessment!$G$5:$G$60,"Application Control")-COUNTIFS(Assessment!$G$5:$G$60,"Application Control",Assessment!$C$5:$C$60,"Not Applicable")),"Compliant",IF(AND(COUNTIFS(Assessment!$G$5:$G$60,"Application Control",Assessment!$C$5:$C$60,"Met")=0,COUNTIFS(Assessment!$G$5:$G$60,"Application Control",Assessment!$C$5:$C$60,"Not Assessed")=0),"Not met","Partial"))))</f>
        <v>Not assessed</v>
      </c>
      <c r="E14" s="58" t="s">
        <v>173</v>
      </c>
      <c r="G14" s="59" t="str">
        <f aca="false">IF((COUNTA(Assessment!$G$5:$G$60)-COUNTIF(Assessment!$C$5:$C$60,"Not Applicable"))=0,"n/a",TEXT(COUNTIF(Assessment!$C$5:$C$60,"Met")/(COUNTA(Assessment!$G$5:$G$60)-COUNTIF(Assessment!$C$5:$C$60,"Not Applicable")),"0%"))</f>
        <v>0%</v>
      </c>
      <c r="J14" s="0" t="s">
        <v>110</v>
      </c>
      <c r="K14" s="0" t="n">
        <f aca="false">COUNTIFS(Assessment!$G$5:$G$60,"Application Control",Assessment!$C$5:$C$60,"Met")</f>
        <v>0</v>
      </c>
      <c r="L14" s="0" t="n">
        <f aca="false">(COUNTIF(Assessment!$G$5:$G$60,"Application Control")-COUNTIFS(Assessment!$G$5:$G$60,"Application Control",Assessment!$C$5:$C$60,"Not Applicable"))-COUNTIFS(Assessment!$G$5:$G$60,"Application Control",Assessment!$C$5:$C$60,"Met")</f>
        <v>3</v>
      </c>
    </row>
    <row r="15" customFormat="false" ht="15" hidden="false" customHeight="false" outlineLevel="0" collapsed="false">
      <c r="A15" s="52" t="s">
        <v>174</v>
      </c>
      <c r="B15" s="51" t="str">
        <f aca="false">COUNTIFS(Assessment!$G$5:$G$60,"Restrict Office Macros",Assessment!$C$5:$C$60,"Met")&amp;" / "&amp;(COUNTIF(Assessment!$G$5:$G$60,"Restrict Office Macros")-COUNTIFS(Assessment!$G$5:$G$60,"Restrict Office Macros",Assessment!$C$5:$C$60,"Not Applicable"))</f>
        <v>0 / 4</v>
      </c>
      <c r="C15" s="53" t="str">
        <f aca="false">IF((COUNTIF(Assessment!$G$5:$G$60,"Restrict Office Macros")-COUNTIFS(Assessment!$G$5:$G$60,"Restrict Office Macros",Assessment!$C$5:$C$60,"Not Applicable"))=0,"N/A",IF(COUNTIFS(Assessment!$G$5:$G$60,"Restrict Office Macros",Assessment!$C$5:$C$60,"Not Assessed")=(COUNTIF(Assessment!$G$5:$G$60,"Restrict Office Macros")-COUNTIFS(Assessment!$G$5:$G$60,"Restrict Office Macros",Assessment!$C$5:$C$60,"Not Applicable")),"Not assessed",IF(COUNTIFS(Assessment!$G$5:$G$60,"Restrict Office Macros",Assessment!$C$5:$C$60,"Met")=(COUNTIF(Assessment!$G$5:$G$60,"Restrict Office Macros")-COUNTIFS(Assessment!$G$5:$G$60,"Restrict Office Macros",Assessment!$C$5:$C$60,"Not Applicable")),"Compliant",IF(AND(COUNTIFS(Assessment!$G$5:$G$60,"Restrict Office Macros",Assessment!$C$5:$C$60,"Met")=0,COUNTIFS(Assessment!$G$5:$G$60,"Restrict Office Macros",Assessment!$C$5:$C$60,"Not Assessed")=0),"Not met","Partial"))))</f>
        <v>Not assessed</v>
      </c>
      <c r="J15" s="0" t="s">
        <v>118</v>
      </c>
      <c r="K15" s="0" t="n">
        <f aca="false">COUNTIFS(Assessment!$G$5:$G$60,"Restrict Office Macros",Assessment!$C$5:$C$60,"Met")</f>
        <v>0</v>
      </c>
      <c r="L15" s="0" t="n">
        <f aca="false">(COUNTIF(Assessment!$G$5:$G$60,"Restrict Office Macros")-COUNTIFS(Assessment!$G$5:$G$60,"Restrict Office Macros",Assessment!$C$5:$C$60,"Not Applicable"))-COUNTIFS(Assessment!$G$5:$G$60,"Restrict Office Macros",Assessment!$C$5:$C$60,"Met")</f>
        <v>4</v>
      </c>
    </row>
    <row r="16" customFormat="false" ht="15" hidden="false" customHeight="false" outlineLevel="0" collapsed="false">
      <c r="A16" s="52" t="s">
        <v>175</v>
      </c>
      <c r="B16" s="51" t="str">
        <f aca="false">COUNTIFS(Assessment!$G$5:$G$60,"User Application Hardening",Assessment!$C$5:$C$60,"Met")&amp;" / "&amp;(COUNTIF(Assessment!$G$5:$G$60,"User Application Hardening")-COUNTIFS(Assessment!$G$5:$G$60,"User Application Hardening",Assessment!$C$5:$C$60,"Not Applicable"))</f>
        <v>0 / 4</v>
      </c>
      <c r="C16" s="53" t="str">
        <f aca="false">IF((COUNTIF(Assessment!$G$5:$G$60,"User Application Hardening")-COUNTIFS(Assessment!$G$5:$G$60,"User Application Hardening",Assessment!$C$5:$C$60,"Not Applicable"))=0,"N/A",IF(COUNTIFS(Assessment!$G$5:$G$60,"User Application Hardening",Assessment!$C$5:$C$60,"Not Assessed")=(COUNTIF(Assessment!$G$5:$G$60,"User Application Hardening")-COUNTIFS(Assessment!$G$5:$G$60,"User Application Hardening",Assessment!$C$5:$C$60,"Not Applicable")),"Not assessed",IF(COUNTIFS(Assessment!$G$5:$G$60,"User Application Hardening",Assessment!$C$5:$C$60,"Met")=(COUNTIF(Assessment!$G$5:$G$60,"User Application Hardening")-COUNTIFS(Assessment!$G$5:$G$60,"User Application Hardening",Assessment!$C$5:$C$60,"Not Applicable")),"Compliant",IF(AND(COUNTIFS(Assessment!$G$5:$G$60,"User Application Hardening",Assessment!$C$5:$C$60,"Met")=0,COUNTIFS(Assessment!$G$5:$G$60,"User Application Hardening",Assessment!$C$5:$C$60,"Not Assessed")=0),"Not met","Partial"))))</f>
        <v>Not assessed</v>
      </c>
      <c r="E16" s="16" t="s">
        <v>176</v>
      </c>
      <c r="J16" s="0" t="s">
        <v>128</v>
      </c>
      <c r="K16" s="0" t="n">
        <f aca="false">COUNTIFS(Assessment!$G$5:$G$60,"User Application Hardening",Assessment!$C$5:$C$60,"Met")</f>
        <v>0</v>
      </c>
      <c r="L16" s="0" t="n">
        <f aca="false">(COUNTIF(Assessment!$G$5:$G$60,"User Application Hardening")-COUNTIFS(Assessment!$G$5:$G$60,"User Application Hardening",Assessment!$C$5:$C$60,"Not Applicable"))-COUNTIFS(Assessment!$G$5:$G$60,"User Application Hardening",Assessment!$C$5:$C$60,"Met")</f>
        <v>4</v>
      </c>
    </row>
    <row r="17" customFormat="false" ht="15" hidden="false" customHeight="false" outlineLevel="0" collapsed="false">
      <c r="A17" s="52" t="s">
        <v>177</v>
      </c>
      <c r="B17" s="51" t="str">
        <f aca="false">COUNTIFS(Assessment!$G$5:$G$60,"Regular Backups",Assessment!$C$5:$C$60,"Met")&amp;" / "&amp;(COUNTIF(Assessment!$G$5:$G$60,"Regular Backups")-COUNTIFS(Assessment!$G$5:$G$60,"Regular Backups",Assessment!$C$5:$C$60,"Not Applicable"))</f>
        <v>0 / 6</v>
      </c>
      <c r="C17" s="53" t="str">
        <f aca="false">IF((COUNTIF(Assessment!$G$5:$G$60,"Regular Backups")-COUNTIFS(Assessment!$G$5:$G$60,"Regular Backups",Assessment!$C$5:$C$60,"Not Applicable"))=0,"N/A",IF(COUNTIFS(Assessment!$G$5:$G$60,"Regular Backups",Assessment!$C$5:$C$60,"Not Assessed")=(COUNTIF(Assessment!$G$5:$G$60,"Regular Backups")-COUNTIFS(Assessment!$G$5:$G$60,"Regular Backups",Assessment!$C$5:$C$60,"Not Applicable")),"Not assessed",IF(COUNTIFS(Assessment!$G$5:$G$60,"Regular Backups",Assessment!$C$5:$C$60,"Met")=(COUNTIF(Assessment!$G$5:$G$60,"Regular Backups")-COUNTIFS(Assessment!$G$5:$G$60,"Regular Backups",Assessment!$C$5:$C$60,"Not Applicable")),"Compliant",IF(AND(COUNTIFS(Assessment!$G$5:$G$60,"Regular Backups",Assessment!$C$5:$C$60,"Met")=0,COUNTIFS(Assessment!$G$5:$G$60,"Regular Backups",Assessment!$C$5:$C$60,"Not Assessed")=0),"Not met","Partial"))))</f>
        <v>Not assessed</v>
      </c>
      <c r="E17" s="60" t="s">
        <v>178</v>
      </c>
      <c r="G17" s="51" t="n">
        <f aca="false">COUNTIF('Action Plan'!$M$5:$M$52,"Yes")</f>
        <v>0</v>
      </c>
      <c r="J17" s="0" t="s">
        <v>138</v>
      </c>
      <c r="K17" s="0" t="n">
        <f aca="false">COUNTIFS(Assessment!$G$5:$G$60,"Regular Backups",Assessment!$C$5:$C$60,"Met")</f>
        <v>0</v>
      </c>
      <c r="L17" s="0" t="n">
        <f aca="false">(COUNTIF(Assessment!$G$5:$G$60,"Regular Backups")-COUNTIFS(Assessment!$G$5:$G$60,"Regular Backups",Assessment!$C$5:$C$60,"Not Applicable"))-COUNTIFS(Assessment!$G$5:$G$60,"Regular Backups",Assessment!$C$5:$C$60,"Met")</f>
        <v>6</v>
      </c>
    </row>
    <row r="18" customFormat="false" ht="15" hidden="false" customHeight="false" outlineLevel="0" collapsed="false">
      <c r="E18" s="60" t="s">
        <v>179</v>
      </c>
      <c r="G18" s="51" t="n">
        <f aca="false">COUNTIFS('Action Plan'!$M$5:$M$52,"Yes",'Action Plan'!$K$5:$K$52,"Complete")</f>
        <v>0</v>
      </c>
    </row>
    <row r="19" customFormat="false" ht="15" hidden="false" customHeight="false" outlineLevel="0" collapsed="false">
      <c r="E19" s="60" t="s">
        <v>180</v>
      </c>
      <c r="G19" s="51" t="n">
        <f aca="false">COUNTIFS('Action Plan'!$M$5:$M$52,"Yes",'Action Plan'!$K$5:$K$52,"In Progress")</f>
        <v>0</v>
      </c>
    </row>
    <row r="20" customFormat="false" ht="15" hidden="false" customHeight="false" outlineLevel="0" collapsed="false">
      <c r="E20" s="60" t="s">
        <v>181</v>
      </c>
      <c r="G20" s="51" t="n">
        <f aca="false">COUNTIFS('Action Plan'!$M$5:$M$52,"Yes",'Action Plan'!$K$5:$K$52,"&lt;&gt;Complete")-COUNTIFS('Action Plan'!$M$5:$M$52,"Yes",'Action Plan'!$K$5:$K$52,"In Progress")-COUNTIFS('Action Plan'!$M$5:$M$52,"Yes",'Action Plan'!$K$5:$K$52,"On Hold")</f>
        <v>0</v>
      </c>
    </row>
    <row r="21" customFormat="false" ht="15" hidden="false" customHeight="false" outlineLevel="0" collapsed="false">
      <c r="E21" s="60" t="s">
        <v>182</v>
      </c>
      <c r="G21" s="51" t="n">
        <f aca="false">COUNTIFS('Action Plan'!$M$5:$M$52,"Yes",'Action Plan'!$G$5:$G$52,"Critical",'Action Plan'!$K$5:$K$52,"&lt;&gt;Complete")</f>
        <v>0</v>
      </c>
    </row>
    <row r="22" customFormat="false" ht="15" hidden="false" customHeight="false" outlineLevel="0" collapsed="false">
      <c r="E22" s="58" t="s">
        <v>183</v>
      </c>
      <c r="G22" s="59" t="str">
        <f aca="false">IF(COUNTIF('Action Plan'!$M$5:$M$52,"Yes")=0,"-",TEXT(COUNTIFS('Action Plan'!$M$5:$M$52,"Yes",'Action Plan'!$K$5:$K$52,"Complete")/COUNTIF('Action Plan'!$M$5:$M$52,"Yes"),"0%"))</f>
        <v>-</v>
      </c>
    </row>
    <row r="39" customFormat="false" ht="18" hidden="false" customHeight="true" outlineLevel="0" collapsed="false">
      <c r="A39" s="1"/>
      <c r="B39" s="1"/>
      <c r="C39" s="1"/>
      <c r="D39" s="1"/>
      <c r="E39" s="1"/>
      <c r="F39" s="1"/>
      <c r="G39" s="1"/>
      <c r="H39" s="1"/>
    </row>
    <row r="40" customFormat="false" ht="18" hidden="false" customHeight="true" outlineLevel="0" collapsed="false">
      <c r="A40" s="1"/>
      <c r="B40" s="1"/>
      <c r="C40" s="1"/>
      <c r="D40" s="61" t="s">
        <v>184</v>
      </c>
      <c r="E40" s="61"/>
      <c r="F40" s="61"/>
      <c r="G40" s="61"/>
      <c r="H40" s="61"/>
    </row>
    <row r="41" customFormat="false" ht="18" hidden="false" customHeight="true" outlineLevel="0" collapsed="false">
      <c r="A41" s="1"/>
      <c r="B41" s="1"/>
      <c r="C41" s="1"/>
      <c r="D41" s="61"/>
      <c r="E41" s="61"/>
      <c r="F41" s="61"/>
      <c r="G41" s="61"/>
      <c r="H41" s="61"/>
    </row>
  </sheetData>
  <sheetProtection sheet="true" password="d3e0" sort="false" autoFilter="false"/>
  <mergeCells count="5">
    <mergeCell ref="A1:E2"/>
    <mergeCell ref="G1:H2"/>
    <mergeCell ref="A4:H4"/>
    <mergeCell ref="A6:H6"/>
    <mergeCell ref="D40:H41"/>
  </mergeCells>
  <conditionalFormatting sqref="C10:C17">
    <cfRule type="cellIs" priority="2" operator="equal" aboveAverage="0" equalAverage="0" bottom="0" percent="0" rank="0" text="" dxfId="0">
      <formula>"Compliant"</formula>
    </cfRule>
    <cfRule type="cellIs" priority="3" operator="equal" aboveAverage="0" equalAverage="0" bottom="0" percent="0" rank="0" text="" dxfId="1">
      <formula>"Partial"</formula>
    </cfRule>
    <cfRule type="cellIs" priority="4" operator="equal" aboveAverage="0" equalAverage="0" bottom="0" percent="0" rank="0" text="" dxfId="2">
      <formula>"Not met"</formula>
    </cfRule>
    <cfRule type="cellIs" priority="5" operator="equal" aboveAverage="0" equalAverage="0" bottom="0" percent="0" rank="0" text="" dxfId="4">
      <formula>"Not assessed"</formula>
    </cfRule>
    <cfRule type="cellIs" priority="6" operator="equal" aboveAverage="0" equalAverage="0" bottom="0" percent="0" rank="0" text="" dxfId="3">
      <formula>"N/A"</formula>
    </cfRule>
  </conditionalFormatting>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LibreOffice/26.2.4.2$Linux_AARCH64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2026-06-19T04:17:52Z</dcterms:created>
  <dc:creator>openpyxl</dc:creator>
  <dc:description/>
  <dc:language>en-US</dc:language>
  <cp:lastModifiedBy/>
  <dcterms:modified xsi:type="dcterms:W3CDTF">2026-06-19T04:17:53Z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